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6\departamental\06 DEPTO ABASTECIMIENTO\03 FINANZAS\Presupuesto 2025\CONTROL PRESUPUESTARIO\8.- CIERRE AGOSTO BANCO 4\"/>
    </mc:Choice>
  </mc:AlternateContent>
  <bookViews>
    <workbookView xWindow="0" yWindow="0" windowWidth="28800" windowHeight="10500" activeTab="3"/>
  </bookViews>
  <sheets>
    <sheet name="PPTO 2025 CGU" sheetId="1" r:id="rId1"/>
    <sheet name="SIN FINANCIAMIENTO 10" sheetId="4" r:id="rId2"/>
    <sheet name="SIN FINANCIAMIENTO 03" sheetId="5" r:id="rId3"/>
    <sheet name="FOLIOS 03" sheetId="2" r:id="rId4"/>
    <sheet name="FOLIOS 10" sheetId="3" r:id="rId5"/>
    <sheet name="CONCILIACIONES" sheetId="6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2" l="1"/>
  <c r="N19" i="6" l="1"/>
  <c r="N18" i="6"/>
  <c r="N16" i="6"/>
  <c r="N15" i="6"/>
  <c r="N14" i="6"/>
  <c r="N13" i="6"/>
  <c r="N12" i="6"/>
  <c r="N11" i="6"/>
  <c r="N10" i="6"/>
  <c r="N8" i="6"/>
  <c r="N7" i="6"/>
  <c r="N6" i="6"/>
  <c r="N5" i="6"/>
  <c r="D126" i="2"/>
  <c r="D119" i="2"/>
  <c r="D113" i="2"/>
  <c r="D106" i="2"/>
  <c r="M17" i="1" s="1"/>
  <c r="D90" i="2"/>
  <c r="D82" i="2"/>
  <c r="D55" i="2"/>
  <c r="D74" i="2"/>
  <c r="M13" i="1" s="1"/>
  <c r="D29" i="2" l="1"/>
  <c r="M8" i="1" s="1"/>
  <c r="D6" i="2"/>
  <c r="M6" i="1" s="1"/>
  <c r="M20" i="1" l="1"/>
  <c r="D93" i="2"/>
  <c r="D101" i="2" s="1"/>
  <c r="D65" i="2"/>
  <c r="D69" i="2" s="1"/>
  <c r="D42" i="2"/>
  <c r="D41" i="2"/>
  <c r="D11" i="2"/>
  <c r="D22" i="2" s="1"/>
  <c r="M11" i="1"/>
  <c r="I22" i="1"/>
  <c r="G22" i="1"/>
  <c r="H22" i="1" s="1"/>
  <c r="F22" i="1"/>
  <c r="J22" i="1" s="1"/>
  <c r="K21" i="1"/>
  <c r="J21" i="1"/>
  <c r="H21" i="1"/>
  <c r="K20" i="1"/>
  <c r="J20" i="1"/>
  <c r="H20" i="1"/>
  <c r="K19" i="1"/>
  <c r="J19" i="1"/>
  <c r="H19" i="1"/>
  <c r="K18" i="1"/>
  <c r="J18" i="1"/>
  <c r="H18" i="1"/>
  <c r="K17" i="1"/>
  <c r="J17" i="1"/>
  <c r="H17" i="1"/>
  <c r="K16" i="1"/>
  <c r="J16" i="1"/>
  <c r="H16" i="1"/>
  <c r="K15" i="1"/>
  <c r="J15" i="1"/>
  <c r="H15" i="1"/>
  <c r="K14" i="1"/>
  <c r="J14" i="1"/>
  <c r="H14" i="1"/>
  <c r="K13" i="1"/>
  <c r="J13" i="1"/>
  <c r="H13" i="1"/>
  <c r="K12" i="1"/>
  <c r="J12" i="1"/>
  <c r="H12" i="1"/>
  <c r="K11" i="1"/>
  <c r="J11" i="1"/>
  <c r="H11" i="1"/>
  <c r="K10" i="1"/>
  <c r="J10" i="1"/>
  <c r="H10" i="1"/>
  <c r="K9" i="1"/>
  <c r="J9" i="1"/>
  <c r="H9" i="1"/>
  <c r="K8" i="1"/>
  <c r="J8" i="1"/>
  <c r="H8" i="1"/>
  <c r="K7" i="1"/>
  <c r="K22" i="1" s="1"/>
  <c r="J7" i="1"/>
  <c r="H7" i="1"/>
  <c r="K6" i="1"/>
  <c r="J6" i="1"/>
  <c r="H6" i="1"/>
  <c r="D47" i="2" l="1"/>
  <c r="H21" i="6"/>
  <c r="M10" i="1" l="1"/>
  <c r="N9" i="6"/>
  <c r="D66" i="3"/>
  <c r="N65" i="6" s="1"/>
  <c r="D39" i="3"/>
  <c r="N64" i="6" s="1"/>
  <c r="M27" i="1" l="1"/>
  <c r="M19" i="1" l="1"/>
  <c r="D34" i="2"/>
  <c r="D128" i="2" s="1"/>
  <c r="M16" i="1" l="1"/>
  <c r="H32" i="1" l="1"/>
  <c r="E72" i="4"/>
  <c r="P8" i="1"/>
  <c r="D8" i="3" l="1"/>
  <c r="N60" i="6" s="1"/>
  <c r="M26" i="1" l="1"/>
  <c r="D24" i="3"/>
  <c r="N62" i="6" s="1"/>
  <c r="D17" i="3"/>
  <c r="N61" i="6" s="1"/>
  <c r="E67" i="4"/>
  <c r="D67" i="4"/>
  <c r="B64" i="4"/>
  <c r="F59" i="4"/>
  <c r="E59" i="4"/>
  <c r="E60" i="4" s="1"/>
  <c r="D59" i="4"/>
  <c r="B50" i="4"/>
  <c r="F47" i="4"/>
  <c r="E47" i="4"/>
  <c r="D47" i="4"/>
  <c r="B46" i="4"/>
  <c r="F43" i="4"/>
  <c r="E43" i="4"/>
  <c r="E44" i="4" s="1"/>
  <c r="D43" i="4"/>
  <c r="B38" i="4"/>
  <c r="F35" i="4"/>
  <c r="E35" i="4"/>
  <c r="E36" i="4" s="1"/>
  <c r="D35" i="4"/>
  <c r="B18" i="4"/>
  <c r="F15" i="4"/>
  <c r="E15" i="4"/>
  <c r="E16" i="4" s="1"/>
  <c r="D15" i="4"/>
  <c r="B6" i="4"/>
  <c r="M31" i="1" l="1"/>
  <c r="M30" i="1"/>
  <c r="M28" i="1"/>
  <c r="E48" i="4"/>
  <c r="K61" i="6"/>
  <c r="K62" i="6"/>
  <c r="K63" i="6"/>
  <c r="K64" i="6"/>
  <c r="K65" i="6"/>
  <c r="K66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L21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I21" i="6"/>
  <c r="G21" i="6"/>
  <c r="F21" i="6"/>
  <c r="N21" i="6" l="1"/>
  <c r="L31" i="1" l="1"/>
  <c r="N31" i="1" s="1"/>
  <c r="K27" i="1"/>
  <c r="M12" i="1" l="1"/>
  <c r="M7" i="1"/>
  <c r="L67" i="6" l="1"/>
  <c r="I67" i="6" l="1"/>
  <c r="F67" i="6"/>
  <c r="G67" i="6"/>
  <c r="D67" i="6"/>
  <c r="E27" i="1"/>
  <c r="E28" i="1"/>
  <c r="E29" i="1"/>
  <c r="E30" i="1"/>
  <c r="E31" i="1"/>
  <c r="E32" i="1"/>
  <c r="K5" i="6"/>
  <c r="K21" i="6" s="1"/>
  <c r="K28" i="1"/>
  <c r="K29" i="1"/>
  <c r="K30" i="1"/>
  <c r="K31" i="1"/>
  <c r="K32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6" i="1"/>
  <c r="H67" i="6" l="1"/>
  <c r="J67" i="6"/>
  <c r="M5" i="6"/>
  <c r="M21" i="6" s="1"/>
  <c r="E15" i="6" l="1"/>
  <c r="M66" i="6" l="1"/>
  <c r="O66" i="6" s="1"/>
  <c r="J66" i="6"/>
  <c r="H66" i="6"/>
  <c r="M65" i="6"/>
  <c r="O65" i="6" s="1"/>
  <c r="J65" i="6"/>
  <c r="H65" i="6"/>
  <c r="M64" i="6"/>
  <c r="O64" i="6" s="1"/>
  <c r="J64" i="6"/>
  <c r="H64" i="6"/>
  <c r="M63" i="6"/>
  <c r="O63" i="6" s="1"/>
  <c r="J63" i="6"/>
  <c r="H63" i="6"/>
  <c r="M62" i="6"/>
  <c r="O62" i="6" s="1"/>
  <c r="J62" i="6"/>
  <c r="H62" i="6"/>
  <c r="M61" i="6"/>
  <c r="J61" i="6"/>
  <c r="H61" i="6"/>
  <c r="M60" i="6"/>
  <c r="K60" i="6"/>
  <c r="K67" i="6" s="1"/>
  <c r="J60" i="6"/>
  <c r="H60" i="6"/>
  <c r="E60" i="6"/>
  <c r="E67" i="6" s="1"/>
  <c r="D21" i="6"/>
  <c r="O20" i="6"/>
  <c r="P20" i="6" s="1"/>
  <c r="J20" i="6"/>
  <c r="H20" i="6"/>
  <c r="E20" i="6"/>
  <c r="O19" i="6"/>
  <c r="P19" i="6" s="1"/>
  <c r="J19" i="6"/>
  <c r="H19" i="6"/>
  <c r="E19" i="6"/>
  <c r="O18" i="6"/>
  <c r="P18" i="6" s="1"/>
  <c r="J18" i="6"/>
  <c r="H18" i="6"/>
  <c r="O17" i="6"/>
  <c r="P17" i="6" s="1"/>
  <c r="J17" i="6"/>
  <c r="H17" i="6"/>
  <c r="E17" i="6"/>
  <c r="O16" i="6"/>
  <c r="P16" i="6" s="1"/>
  <c r="J16" i="6"/>
  <c r="H16" i="6"/>
  <c r="E16" i="6"/>
  <c r="J15" i="6"/>
  <c r="H15" i="6"/>
  <c r="O14" i="6"/>
  <c r="P14" i="6" s="1"/>
  <c r="J14" i="6"/>
  <c r="H14" i="6"/>
  <c r="E14" i="6"/>
  <c r="J13" i="6"/>
  <c r="H13" i="6"/>
  <c r="E13" i="6"/>
  <c r="O12" i="6"/>
  <c r="P12" i="6" s="1"/>
  <c r="J12" i="6"/>
  <c r="H12" i="6"/>
  <c r="E12" i="6"/>
  <c r="O11" i="6"/>
  <c r="P11" i="6" s="1"/>
  <c r="J11" i="6"/>
  <c r="H11" i="6"/>
  <c r="E11" i="6"/>
  <c r="O10" i="6"/>
  <c r="P10" i="6" s="1"/>
  <c r="J10" i="6"/>
  <c r="H10" i="6"/>
  <c r="E10" i="6"/>
  <c r="O9" i="6"/>
  <c r="P9" i="6" s="1"/>
  <c r="J9" i="6"/>
  <c r="H9" i="6"/>
  <c r="E9" i="6"/>
  <c r="J8" i="6"/>
  <c r="H8" i="6"/>
  <c r="J7" i="6"/>
  <c r="H7" i="6"/>
  <c r="E7" i="6"/>
  <c r="O6" i="6"/>
  <c r="P6" i="6" s="1"/>
  <c r="J6" i="6"/>
  <c r="H6" i="6"/>
  <c r="E6" i="6"/>
  <c r="J5" i="6"/>
  <c r="H5" i="6"/>
  <c r="O60" i="6" l="1"/>
  <c r="P60" i="6" s="1"/>
  <c r="M67" i="6"/>
  <c r="P62" i="6"/>
  <c r="P65" i="6"/>
  <c r="P63" i="6"/>
  <c r="O5" i="6"/>
  <c r="P64" i="6"/>
  <c r="E21" i="6"/>
  <c r="P66" i="6"/>
  <c r="J21" i="6"/>
  <c r="Q38" i="1"/>
  <c r="P5" i="6" l="1"/>
  <c r="N6" i="1" l="1"/>
  <c r="D22" i="1"/>
  <c r="Q6" i="1" l="1"/>
  <c r="O6" i="1"/>
  <c r="P27" i="1"/>
  <c r="P28" i="1"/>
  <c r="P29" i="1"/>
  <c r="P30" i="1"/>
  <c r="P31" i="1"/>
  <c r="Q31" i="1" s="1"/>
  <c r="P26" i="1"/>
  <c r="P21" i="1"/>
  <c r="P20" i="1"/>
  <c r="P19" i="1"/>
  <c r="P18" i="1"/>
  <c r="P9" i="1"/>
  <c r="P11" i="1"/>
  <c r="P12" i="1"/>
  <c r="P13" i="1"/>
  <c r="P14" i="1"/>
  <c r="P15" i="1"/>
  <c r="P16" i="1"/>
  <c r="P7" i="1"/>
  <c r="D67" i="5"/>
  <c r="D64" i="5"/>
  <c r="D59" i="5"/>
  <c r="D56" i="5"/>
  <c r="D51" i="5"/>
  <c r="D48" i="5"/>
  <c r="D42" i="5"/>
  <c r="D37" i="5"/>
  <c r="D32" i="5"/>
  <c r="D23" i="5"/>
  <c r="D19" i="5"/>
  <c r="D13" i="5"/>
  <c r="D10" i="5"/>
  <c r="D7" i="5"/>
  <c r="E70" i="5"/>
  <c r="E67" i="5"/>
  <c r="B66" i="5"/>
  <c r="E64" i="5"/>
  <c r="B62" i="5"/>
  <c r="E59" i="5"/>
  <c r="B58" i="5"/>
  <c r="E56" i="5"/>
  <c r="B54" i="5"/>
  <c r="E51" i="5"/>
  <c r="B50" i="5"/>
  <c r="E48" i="5"/>
  <c r="B45" i="5"/>
  <c r="E42" i="5"/>
  <c r="F41" i="5"/>
  <c r="B39" i="5"/>
  <c r="E37" i="5"/>
  <c r="B35" i="5"/>
  <c r="E32" i="5"/>
  <c r="E25" i="5"/>
  <c r="B25" i="5"/>
  <c r="E23" i="5"/>
  <c r="B21" i="5"/>
  <c r="E15" i="5"/>
  <c r="E19" i="5" s="1"/>
  <c r="P10" i="1" s="1"/>
  <c r="B15" i="5"/>
  <c r="E13" i="5"/>
  <c r="B12" i="5"/>
  <c r="E10" i="5"/>
  <c r="B9" i="5"/>
  <c r="E7" i="5"/>
  <c r="B6" i="5"/>
  <c r="P33" i="1" l="1"/>
  <c r="M15" i="1"/>
  <c r="O15" i="6" l="1"/>
  <c r="P15" i="6" s="1"/>
  <c r="M14" i="1" l="1"/>
  <c r="O13" i="6"/>
  <c r="P13" i="6" s="1"/>
  <c r="O7" i="6"/>
  <c r="G33" i="1"/>
  <c r="I33" i="1"/>
  <c r="P7" i="6" l="1"/>
  <c r="E26" i="1"/>
  <c r="E33" i="1" s="1"/>
  <c r="M9" i="1" l="1"/>
  <c r="M22" i="1" s="1"/>
  <c r="M33" i="1"/>
  <c r="K26" i="1"/>
  <c r="K33" i="1" s="1"/>
  <c r="D33" i="1"/>
  <c r="D36" i="1" s="1"/>
  <c r="D37" i="1" s="1"/>
  <c r="D39" i="1" s="1"/>
  <c r="O8" i="6" l="1"/>
  <c r="O21" i="6" s="1"/>
  <c r="N67" i="6"/>
  <c r="O61" i="6"/>
  <c r="L32" i="1"/>
  <c r="N32" i="1" s="1"/>
  <c r="Q32" i="1" s="1"/>
  <c r="H30" i="1"/>
  <c r="J29" i="1"/>
  <c r="L28" i="1"/>
  <c r="N28" i="1" s="1"/>
  <c r="Q28" i="1" s="1"/>
  <c r="L27" i="1"/>
  <c r="G36" i="1"/>
  <c r="G37" i="1" s="1"/>
  <c r="G39" i="1" s="1"/>
  <c r="I36" i="1"/>
  <c r="I37" i="1" s="1"/>
  <c r="I39" i="1" s="1"/>
  <c r="M36" i="1"/>
  <c r="M37" i="1" s="1"/>
  <c r="M39" i="1" s="1"/>
  <c r="P8" i="6" l="1"/>
  <c r="P21" i="6"/>
  <c r="P61" i="6"/>
  <c r="O67" i="6"/>
  <c r="P67" i="6" s="1"/>
  <c r="K36" i="1"/>
  <c r="K37" i="1" s="1"/>
  <c r="K39" i="1" s="1"/>
  <c r="O32" i="1"/>
  <c r="O28" i="1"/>
  <c r="O31" i="1"/>
  <c r="F33" i="1"/>
  <c r="J32" i="1"/>
  <c r="J28" i="1"/>
  <c r="J26" i="1"/>
  <c r="J30" i="1"/>
  <c r="L26" i="1"/>
  <c r="L30" i="1"/>
  <c r="N30" i="1" s="1"/>
  <c r="Q30" i="1" s="1"/>
  <c r="H28" i="1"/>
  <c r="N27" i="1"/>
  <c r="Q27" i="1" s="1"/>
  <c r="L29" i="1"/>
  <c r="N29" i="1" s="1"/>
  <c r="Q29" i="1" s="1"/>
  <c r="H27" i="1"/>
  <c r="H31" i="1"/>
  <c r="J27" i="1"/>
  <c r="J31" i="1"/>
  <c r="H26" i="1"/>
  <c r="H29" i="1"/>
  <c r="J33" i="1" l="1"/>
  <c r="H33" i="1"/>
  <c r="O27" i="1"/>
  <c r="O29" i="1"/>
  <c r="L33" i="1"/>
  <c r="O30" i="1"/>
  <c r="N26" i="1"/>
  <c r="Q26" i="1" s="1"/>
  <c r="N33" i="1" l="1"/>
  <c r="O33" i="1" s="1"/>
  <c r="O26" i="1"/>
  <c r="N16" i="1"/>
  <c r="N21" i="1"/>
  <c r="N19" i="1"/>
  <c r="N17" i="1"/>
  <c r="P17" i="1" s="1"/>
  <c r="P22" i="1" s="1"/>
  <c r="N14" i="1"/>
  <c r="N9" i="1"/>
  <c r="E22" i="1" l="1"/>
  <c r="E36" i="1" s="1"/>
  <c r="E37" i="1" s="1"/>
  <c r="N7" i="1"/>
  <c r="Q7" i="1" s="1"/>
  <c r="O17" i="1"/>
  <c r="O19" i="1"/>
  <c r="Q19" i="1"/>
  <c r="O9" i="1"/>
  <c r="Q9" i="1"/>
  <c r="O16" i="1"/>
  <c r="Q16" i="1"/>
  <c r="O14" i="1"/>
  <c r="Q14" i="1"/>
  <c r="O21" i="1"/>
  <c r="Q21" i="1"/>
  <c r="N11" i="1"/>
  <c r="N18" i="1"/>
  <c r="N8" i="1"/>
  <c r="N15" i="1"/>
  <c r="N13" i="1"/>
  <c r="N20" i="1"/>
  <c r="F36" i="1"/>
  <c r="N12" i="1"/>
  <c r="N10" i="1"/>
  <c r="L41" i="1" l="1"/>
  <c r="F37" i="1"/>
  <c r="F38" i="1" s="1"/>
  <c r="E39" i="1"/>
  <c r="O7" i="1"/>
  <c r="N22" i="1"/>
  <c r="L22" i="1"/>
  <c r="L36" i="1" s="1"/>
  <c r="J36" i="1"/>
  <c r="H36" i="1"/>
  <c r="Q17" i="1"/>
  <c r="O11" i="1"/>
  <c r="Q11" i="1"/>
  <c r="O15" i="1"/>
  <c r="Q15" i="1"/>
  <c r="Q8" i="1"/>
  <c r="O8" i="1"/>
  <c r="O13" i="1"/>
  <c r="Q13" i="1"/>
  <c r="O20" i="1"/>
  <c r="Q20" i="1"/>
  <c r="O10" i="1"/>
  <c r="Q10" i="1"/>
  <c r="O12" i="1"/>
  <c r="Q12" i="1"/>
  <c r="O18" i="1"/>
  <c r="Q18" i="1"/>
  <c r="J37" i="1" l="1"/>
  <c r="J39" i="1" s="1"/>
  <c r="H37" i="1"/>
  <c r="H39" i="1" s="1"/>
  <c r="F39" i="1"/>
  <c r="L37" i="1"/>
  <c r="Q22" i="1"/>
  <c r="O22" i="1"/>
  <c r="N36" i="1"/>
  <c r="O36" i="1" s="1"/>
  <c r="L39" i="1" l="1"/>
  <c r="L42" i="1"/>
  <c r="N37" i="1"/>
  <c r="P36" i="1" l="1"/>
  <c r="P37" i="1" s="1"/>
  <c r="P39" i="1" s="1"/>
  <c r="Q33" i="1"/>
  <c r="Q36" i="1" s="1"/>
  <c r="O37" i="1"/>
  <c r="O39" i="1" s="1"/>
  <c r="N39" i="1"/>
  <c r="Q39" i="1" l="1"/>
  <c r="Q37" i="1"/>
</calcChain>
</file>

<file path=xl/sharedStrings.xml><?xml version="1.0" encoding="utf-8"?>
<sst xmlns="http://schemas.openxmlformats.org/spreadsheetml/2006/main" count="618" uniqueCount="283">
  <si>
    <t>CENFIN 03</t>
  </si>
  <si>
    <t>UU.EE.</t>
  </si>
  <si>
    <t>DEPTO. ABASTECIMIENTO</t>
  </si>
  <si>
    <t>CAPITAL ESNAVAL</t>
  </si>
  <si>
    <t>CONTROL DE GESTIÓN</t>
  </si>
  <si>
    <t>DEPTO. EJECUTIVO</t>
  </si>
  <si>
    <t>DEPTO. SANIDAD</t>
  </si>
  <si>
    <t>DEPTO. MANT. Y SERVICIO</t>
  </si>
  <si>
    <t>BRIGADA</t>
  </si>
  <si>
    <t>MARINA</t>
  </si>
  <si>
    <t>DEPTO. ADMISIÓN Y RR.PP.</t>
  </si>
  <si>
    <t>COMPLEJO DEPORTIVO</t>
  </si>
  <si>
    <t>INFORMÁTICA</t>
  </si>
  <si>
    <t>SUBDIRECCIÓN</t>
  </si>
  <si>
    <t>DIRECCIÓN</t>
  </si>
  <si>
    <t>SERVICIOS DE BIENESTAR</t>
  </si>
  <si>
    <t>NOMBRE</t>
  </si>
  <si>
    <t>TOTAL PRESUPUESTO CF 03</t>
  </si>
  <si>
    <t>CENFIN 10</t>
  </si>
  <si>
    <t>DEPTO. EDUCACIÓN</t>
  </si>
  <si>
    <t>ACTIVIDADES FÍSICAS</t>
  </si>
  <si>
    <t>ACTIVIDADES PROFESIONALES</t>
  </si>
  <si>
    <t>ACTIVIDADES MILITARES</t>
  </si>
  <si>
    <t>ACTIVIDADES ACADÉMICAS</t>
  </si>
  <si>
    <t>ALIMENTACIÓN</t>
  </si>
  <si>
    <t>TOTAL PRESUPUESTO CF 10</t>
  </si>
  <si>
    <t>PRESUPUESTO INICIAL</t>
  </si>
  <si>
    <t>AUMENTOS Y DISMINUCIONES</t>
  </si>
  <si>
    <t>PRESUPUESTO VIGENTE</t>
  </si>
  <si>
    <t>OBLIGADO 
CGU</t>
  </si>
  <si>
    <t>%
 OBLIG.</t>
  </si>
  <si>
    <t>DEVENGADO
 CGU</t>
  </si>
  <si>
    <t>%
 DEV.</t>
  </si>
  <si>
    <t>POR 
DEVENGAR</t>
  </si>
  <si>
    <t>SALDO DISPONIBLE POR OBLIGAR CGU</t>
  </si>
  <si>
    <t>PROCESOS CON FOLIO RESERVADO</t>
  </si>
  <si>
    <t>RECURSOS 
DISPONIBLES</t>
  </si>
  <si>
    <t>SALDO PROYECTADO</t>
  </si>
  <si>
    <t>NECESIDADES SIN FINANCIAMIENTO</t>
  </si>
  <si>
    <t>ADMINOGASTO 03</t>
  </si>
  <si>
    <t>ADMINOGASTO 10</t>
  </si>
  <si>
    <t>Folio</t>
  </si>
  <si>
    <t>Encargado</t>
  </si>
  <si>
    <t>Objetivo</t>
  </si>
  <si>
    <t>Monto</t>
  </si>
  <si>
    <t>Marcelo Riveros Vega</t>
  </si>
  <si>
    <t>UUEE</t>
  </si>
  <si>
    <t>TOTAL</t>
  </si>
  <si>
    <t>ABASTECIMIENTO</t>
  </si>
  <si>
    <t>MAURICIO GONZALEZ VALLADOLID</t>
  </si>
  <si>
    <t>REPOSTERO DE CADETES Y OFICINA MAYORDOMO GENERAL</t>
  </si>
  <si>
    <t>RODRIGO FUENTES</t>
  </si>
  <si>
    <t>ROLANDO RUBIO FLORES</t>
  </si>
  <si>
    <t>ADMISION</t>
  </si>
  <si>
    <t>Michael Saavedra Toledo</t>
  </si>
  <si>
    <t>EDUCACION</t>
  </si>
  <si>
    <t>NICOLAS AROS ALVARADO</t>
  </si>
  <si>
    <t>ADQUISICION DE VIVERES PARA CADETES. COD 64979</t>
  </si>
  <si>
    <t>CLAUDIO LEIVA</t>
  </si>
  <si>
    <t>Karina Guzman</t>
  </si>
  <si>
    <t>DEPTO EJECUTIVO</t>
  </si>
  <si>
    <t>OBJETIVO</t>
  </si>
  <si>
    <t>ENCARGADO</t>
  </si>
  <si>
    <t>ACTIVIDADES FISICAS</t>
  </si>
  <si>
    <t>ALIMENTACION</t>
  </si>
  <si>
    <t>ACTIVIDADES ACADEMICAS</t>
  </si>
  <si>
    <t>AVANCE TOTAL</t>
  </si>
  <si>
    <t>PRESUPUESTO 2025 ESCUELA NAVAL "ARTURO PRAT"</t>
  </si>
  <si>
    <t>Miguel Gonzalez</t>
  </si>
  <si>
    <t>REPARACION DE LAVADORA Y SECADORA ENTREPUENTE DE CADETES</t>
  </si>
  <si>
    <t>TRASLADO DE SELECCIONADO DE CADETES, SEGÚN CONTRATO VIGENTE.</t>
  </si>
  <si>
    <t>DAVID POBLETE ROJAS</t>
  </si>
  <si>
    <t>NECESIDAD</t>
  </si>
  <si>
    <t>MONTO</t>
  </si>
  <si>
    <t>OK</t>
  </si>
  <si>
    <t>SELECCIONADO DE ATLETISMO COMPETENCIAS</t>
  </si>
  <si>
    <t>SELECCIONADO DE BASQUETBOL COMPETENCIAS</t>
  </si>
  <si>
    <t>SELECCIONADO DE BOGA</t>
  </si>
  <si>
    <t>SELECCIONADO DE ESGRIMA COMPETENCIAS</t>
  </si>
  <si>
    <t>SELECCIONADO DE FÚTBOL COMPETENCIAS</t>
  </si>
  <si>
    <t>SELECCIONADO DE JUDO COMPETENCIAS</t>
  </si>
  <si>
    <t>SELECCIONADO DE NATACIÓN COMPETENCIAS</t>
  </si>
  <si>
    <t>SELECCIONADO DE O.T.COMPETENCIAS</t>
  </si>
  <si>
    <t>SELECCIONADO DE PENTATLON COMPETENCIAS</t>
  </si>
  <si>
    <t>SELECCIONADO DE RUGBY COMPETENCIAS</t>
  </si>
  <si>
    <t>SELECCIONADO DE TENIS COMPETENCIAS</t>
  </si>
  <si>
    <t>SELECCIONADO DE TIRO A BLANCO COMPETENCIAS</t>
  </si>
  <si>
    <t>SELECCIONADO DE TRIATLÓN COMPETENCIAS</t>
  </si>
  <si>
    <t>SELECCIONADO DE VELA COMPETENCIAS</t>
  </si>
  <si>
    <t>SELECCIONADO DE VOLEYBOL COMPETENCIAS</t>
  </si>
  <si>
    <t>RAID COSTERO N° 1,2 Y 3</t>
  </si>
  <si>
    <t>TOTAL NECESIDADES SIN FINANCIAMIENTO</t>
  </si>
  <si>
    <t>TECHO ACCESO MUSEO</t>
  </si>
  <si>
    <t>DISPONIBILIZACIÓN CONSUMOS BÁSICOS</t>
  </si>
  <si>
    <t>ASIGNACION DOCENTE</t>
  </si>
  <si>
    <t>DISPONIBILIZACIÓN ST-29</t>
  </si>
  <si>
    <t>DISPONIBILIZACION CONSUMOS BASICOS</t>
  </si>
  <si>
    <t>PAGAR CON AFL</t>
  </si>
  <si>
    <t>RECAMBIO EQUIPO,VITRINA FARMACOS, BATERIA LIFEPACK</t>
  </si>
  <si>
    <t>PAÑOL DE CONSUMO</t>
  </si>
  <si>
    <t>DÉFICIT FUNCIONAMIENTO ANUAL</t>
  </si>
  <si>
    <t>OK (RACIONALIZAR)</t>
  </si>
  <si>
    <t>MANTENIMIENTO PARQUE SOLAR (15 POSTES)</t>
  </si>
  <si>
    <t>OK (CORTE MITAD)</t>
  </si>
  <si>
    <t>GUILLOTINA IMPRENTA</t>
  </si>
  <si>
    <t>TRACTOR CORTA CÉSPED</t>
  </si>
  <si>
    <t>ACTIVACIÓN CARPINTERÍA</t>
  </si>
  <si>
    <t>CALIBRACIÓN CALDERA</t>
  </si>
  <si>
    <t>ACCESIBILIDAD UNIVERSAL</t>
  </si>
  <si>
    <t>MANTENIMIENTO INSTRUMENTOS</t>
  </si>
  <si>
    <t>PRIZONA</t>
  </si>
  <si>
    <t>INSUMOS ENTREPUENTES FEMENINO Y MASCULINO G.M.</t>
  </si>
  <si>
    <t>PINTADO FOGONAZO</t>
  </si>
  <si>
    <t>CABLE VELETA CALEUCHE</t>
  </si>
  <si>
    <t>VELAS FOGONAZO</t>
  </si>
  <si>
    <t>AUSPICIO Y DONACIONES</t>
  </si>
  <si>
    <t>STAND DE PROMOCIÓN MODERNIZAR</t>
  </si>
  <si>
    <t xml:space="preserve">TELEVISOR 70" </t>
  </si>
  <si>
    <t>CÁMARA FOTOGRÁFICA</t>
  </si>
  <si>
    <t>COMBUSTIBLE HABIVAL P.</t>
  </si>
  <si>
    <t>CAMBIO PISO</t>
  </si>
  <si>
    <t>ACCESO ENLACE</t>
  </si>
  <si>
    <t>FOFI CASA 1</t>
  </si>
  <si>
    <t>INCENTIVOS  PROTOCOLARES</t>
  </si>
  <si>
    <t>CON ESPACIO DE GASTO</t>
  </si>
  <si>
    <t>PRESUPUESTO</t>
  </si>
  <si>
    <t>http://cgudea.armada.cl:8090/cgu90mn-dea/servlet/hlogin?err</t>
  </si>
  <si>
    <t>DIFERENCIAS</t>
  </si>
  <si>
    <t>TOTAL CONSOLIDADO 2025</t>
  </si>
  <si>
    <t>NECESIDADES PRIORITARIAS</t>
  </si>
  <si>
    <t>SALDO</t>
  </si>
  <si>
    <t>Cm$126789</t>
  </si>
  <si>
    <t>Valparaíso,</t>
  </si>
  <si>
    <t>CRISTÓBAL MELKONIAN ID</t>
  </si>
  <si>
    <t>JUAN PABLO CASTRO BRAHM</t>
  </si>
  <si>
    <t>PABLO UGARTE BENAVIDES</t>
  </si>
  <si>
    <t>CAPITÁN DE CORBETA AB</t>
  </si>
  <si>
    <t>CAPITÁN DE FRAGATA</t>
  </si>
  <si>
    <t>CAPITÁN DE NAVÍO</t>
  </si>
  <si>
    <t>JEFE DEPTO. ABASTECIMIENTO Y FZAS.</t>
  </si>
  <si>
    <t>SUBDIRECTOR</t>
  </si>
  <si>
    <t>DIRECTOR ESCUELA NAVAL "A.P."</t>
  </si>
  <si>
    <t>VILMA MUÑOZ VÁSQUEZ</t>
  </si>
  <si>
    <t>CABO PRIMERO (AB)</t>
  </si>
  <si>
    <t>ENCARGADA DE PRESUPUESTO</t>
  </si>
  <si>
    <t>RODOLFO CIFUENTES VELÁSQUEZ</t>
  </si>
  <si>
    <t>MARCO SEPÚLVEDA GALLEGOS</t>
  </si>
  <si>
    <t>PERSONAL A CONTRATA</t>
  </si>
  <si>
    <t>JEFE DIVISIÓN FINANZAS</t>
  </si>
  <si>
    <t>ASESOR DE PRESUPUESTO CF 03</t>
  </si>
  <si>
    <t>VERÓNICA TRUJILLO CORTÉS</t>
  </si>
  <si>
    <t>ASESORA DE PRESUPUESTO CF 10</t>
  </si>
  <si>
    <t>EC. GDO. 10 CONTADOR AUDITOR</t>
  </si>
  <si>
    <t>ACTIVIDADES PROFESION.</t>
  </si>
  <si>
    <t>PAGADO</t>
  </si>
  <si>
    <t>SANIDAD</t>
  </si>
  <si>
    <t>COMPRA DE HERRAMIENTAS PARA TALLER DE CARPINTERIA DE LA ESCUELA NAVAL.</t>
  </si>
  <si>
    <t>ADQUISICION DE VESTUARIO CADETES EQUIPO INICIAL AÑO 2026. PROPACA 109930</t>
  </si>
  <si>
    <t>ADQUSICION VESTUARIO DE ROPERIA PARA CADETES NAVALES, CORRESPONDIENTE AL EQUIPO INICIAL CADETES PRIMER AÑO 2026. PROPACA 109930.</t>
  </si>
  <si>
    <t>ADQUISICION DE AMBO PIXEL PARA CUERPO DE CADETES PROPACA 109930</t>
  </si>
  <si>
    <t>ADQUISICION DE TENIDA PIXEL EQUIPO CUERPO DE CADETES 2026 PROPACA 109930</t>
  </si>
  <si>
    <t>NICOLÁS ARAVENA ALBA</t>
  </si>
  <si>
    <t>INSUMOS ORTÓPEDICOS E INSUMOS MÉDICOS PARA CADETES</t>
  </si>
  <si>
    <t>PROCESOS CON FOLIOS RESERVADOS CF. 03</t>
  </si>
  <si>
    <t>ABASTECIMIENTO (CAPITAL)</t>
  </si>
  <si>
    <t>PROCESOS CON FOLIOS RESERVADOS CF. 10</t>
  </si>
  <si>
    <t>PENDIENTE POR OBLIGAR</t>
  </si>
  <si>
    <t>IMPLICANCIA / DETALLE</t>
  </si>
  <si>
    <t xml:space="preserve">REVISTA ANCLAS 05-181-08 </t>
  </si>
  <si>
    <t>No se entregarían revistas anclas</t>
  </si>
  <si>
    <t xml:space="preserve">Academia Cultural  03-309-14 </t>
  </si>
  <si>
    <t xml:space="preserve">Se disponibilizan más de 10.000.000 con ahorro al ocupar la Santa María para academia cultural, en caso de eliminar la Academia cultural, se sugiere al menos manter la operación de círculos </t>
  </si>
  <si>
    <t xml:space="preserve">Operación circulos 03-309-14 </t>
  </si>
  <si>
    <t>Estadísticas 01-121-1X</t>
  </si>
  <si>
    <t>Compra de libros de castigo 2o semestre y primer semestre 2026</t>
  </si>
  <si>
    <t>FOFI Educación</t>
  </si>
  <si>
    <t>Simulador de Navegación</t>
  </si>
  <si>
    <t>Sost. Educación 01-151-E1</t>
  </si>
  <si>
    <t>Premios y gastos ceremonia premiación de Guardiamarinas</t>
  </si>
  <si>
    <t>Sost. Educación 01-104-R1</t>
  </si>
  <si>
    <t>Medallas y trofeos Caupolicán</t>
  </si>
  <si>
    <t>Sost. Educación</t>
  </si>
  <si>
    <t>Se disponibilizan10.000.000 y se mantiene el resto para pagar el CBA 2026 y gastos de depto de educación</t>
  </si>
  <si>
    <t>SUBTOTAL</t>
  </si>
  <si>
    <t>FOFI ACTIVIDADES FISICAS</t>
  </si>
  <si>
    <t xml:space="preserve">Interescuelas 05-104-2S </t>
  </si>
  <si>
    <t>Se utiliza para ejecuciíon de interescuelas, años anteriores ha sido necesario suplementar</t>
  </si>
  <si>
    <t xml:space="preserve">Renovación de equipamiento para interescuela y movilización </t>
  </si>
  <si>
    <t>Renovación de equipos (faltan recursos para lo necesario)</t>
  </si>
  <si>
    <t>Renovar implementos y pagar arbitrajes</t>
  </si>
  <si>
    <t>Renovar implementos</t>
  </si>
  <si>
    <t>Pago cancha interescuela y competencia Cochamó (compromiso director)</t>
  </si>
  <si>
    <t>Movilización semanal para entrenamiento en Santiago</t>
  </si>
  <si>
    <t>arriendo cancha las salinas y Cuadrangular de rugby (nueva tarea, posiblemente se requieran más recursos)</t>
  </si>
  <si>
    <t>Pago entrenamientos en Santiago</t>
  </si>
  <si>
    <t>Pago siguientes competencias: Duatlón Quillota, Topman Concón y Ironman Vladivia</t>
  </si>
  <si>
    <t xml:space="preserve">Prácticas profesionales período académico 03-309-G2 </t>
  </si>
  <si>
    <t>Campaña Escalafón IM. 03-309-G2</t>
  </si>
  <si>
    <t>Ejecución de campaña segundo semestre 2025 área Concón</t>
  </si>
  <si>
    <t>Curso Fusileros 2° año</t>
  </si>
  <si>
    <t>ejecución curso de fusileros 2026</t>
  </si>
  <si>
    <t>Intercambio Cadete Ejecutivo (USNA) 03-309-G2</t>
  </si>
  <si>
    <t>FORE de intercambio USN</t>
  </si>
  <si>
    <t>Raid a ejecutarse entre mediados de noviembre y febrero</t>
  </si>
  <si>
    <t>Actividades Militares 05-151-7P</t>
  </si>
  <si>
    <t>Actividades Academicas 03-309-G2</t>
  </si>
  <si>
    <t>Inscripciones deportivas curso patrón de yates, materiales y operación de actividades académicas</t>
  </si>
  <si>
    <t>Biblioteca control de inventarios 03-314-2B</t>
  </si>
  <si>
    <t>Textos guía solicitados DIREDUCARM, lecturas obligatorias nivel Armada, fomento del lector. Remanentes serán utilizados para aquisición de materiales reparación de biblioteca</t>
  </si>
  <si>
    <t>Biblioteca Cursos e inscripciones 03-308-F8</t>
  </si>
  <si>
    <t>Biblioteca Mant sistemas computacionales 02-455-EK</t>
  </si>
  <si>
    <t>Se disponibilizan 2.000.000, lo que queda es para plan de renovación computacional y compra deshumificadores para poder mantener la colección histórica.</t>
  </si>
  <si>
    <t>Biblioteca Operación de la repartición 01-121-1X</t>
  </si>
  <si>
    <t>Compra de materiales e insumos básicos de operación y catalogamiento, sensores para los libros</t>
  </si>
  <si>
    <t>Biblioteca Seminarios 03-309-14</t>
  </si>
  <si>
    <t>Biblioteca Servicio de aseo</t>
  </si>
  <si>
    <t xml:space="preserve">Se disponibilizan más de 400.000 </t>
  </si>
  <si>
    <t>Pañol Ayudas a Educación 01-122-CP</t>
  </si>
  <si>
    <t>Renovación de proyectores pabellón de 4o año y parte de tercer año, mantención de verano a puertas y salas de clases, renovación de cortinas y mobiliario, recuperación estudio 7</t>
  </si>
  <si>
    <t>Pañol Ayudas a Educación 01-444-MB</t>
  </si>
  <si>
    <t>Renovación de proyectores pabellón de 4o año y parte de tercer año, mantención de verano a puertas y salas de clases, renovación de cortinas y mobiliario, recuperación estudio 8</t>
  </si>
  <si>
    <t>ALIMENTACIÓN ANUAL</t>
  </si>
  <si>
    <t>OTROS DEVENGOS</t>
  </si>
  <si>
    <t>Responder a los requerimientos bibliográficos de los Cadetes. Considerando sugerencias relativas al fomento lector, detectadas en la circulación diaria de dichos títulos, sugerencias levantadas en procesos de Encuestas de Biblioteca año 2024 y 2025. CÓDIGO PROPACA: 62279 ADQUISICIÓN DE MATERIALES BIBLIOGRÁFICOS CORRESPONDIENTES A LOS PLANES DE ESTUDIOS.</t>
  </si>
  <si>
    <t>Karina Valladares Gongora</t>
  </si>
  <si>
    <t>REPOSICIÓN PAÑOL DE CONSUMO</t>
  </si>
  <si>
    <t>Insumos de seguridad para libros y materiales para el procesamiento físico y reparación de la colección. CÓDIGO PROPACA: 63402 ADQUIRIR REPUESTOS Y ACCESORIOS PARA UN USO EFICIENTE DE LOS COMPUTADORES.</t>
  </si>
  <si>
    <t>ADQUISICION DE ACCESORIOS MILITARES PARA CADETE NAVAL, CORRESPONDIENTE AL EQUIPO INICIAL CADETES PRIMER AÑO 2026. PROPACA 109930.</t>
  </si>
  <si>
    <t>ADQUISICION DE VESTUARIO EQUIPO INICIAL CADETES PRIMER AÑO 2026. PROPACA 109930.</t>
  </si>
  <si>
    <t>PAGO TELEFONIA MOVIL, TELEFONOS DEL SERVICIO, CONTRATO YA EFECTUADO, FOLIO PARA REGULARIZAR</t>
  </si>
  <si>
    <t>VILMA MUÑOZ</t>
  </si>
  <si>
    <t>TRATO DIRECTO POR IMPREVISTO ,REPARACION TECHO COMPLEJO DEPORTIVO SECTOR GIMNASIO.</t>
  </si>
  <si>
    <t>CONTRATACION DE EMPRESA EXTERNA PARA REALIZAR TRABAJOS EN BIBLIOTECA DE LA ESCUELA NAVAL.</t>
  </si>
  <si>
    <t>CONTRATACION DE EMPRESA PARA TRABAJOS EN SALAS DE ESTUDIOS DE LA ESCUELA NAVAL</t>
  </si>
  <si>
    <t>CONTRATAR EMPREZA EXTERNA PARA QUE EFECTUE MANTENCION DE INTERCAMBIADORES DE CALOR DE LA ESCUELA NAVAL.</t>
  </si>
  <si>
    <t>COMPRA DE SAL PARA ABLANDADORES DE CALDERAS PRINCIPALES DE LA ESCUELA NAVAL.</t>
  </si>
  <si>
    <t>ADRIÁN BURGOS CARRERA</t>
  </si>
  <si>
    <t>Alejandra Collao</t>
  </si>
  <si>
    <t>SUBDIRECCION</t>
  </si>
  <si>
    <t>DIRECCION</t>
  </si>
  <si>
    <t>CF 10</t>
  </si>
  <si>
    <t>ASIGNACION ALUMNO</t>
  </si>
  <si>
    <t>ADQUIRIR PREMIOS PARA CADETES POR MOTIVOS ACADÉMICOS. (FF ASIGNACIÓN ALUMNOS) CÓDIGO PROPACA: 63790</t>
  </si>
  <si>
    <t>CONTRATAR SERVICIO DE ARRENDAMIENTO, MONTAJE Y OPERACIÓN DE SISTEMAS DE AMPLIFICACIÓN DE SONIDO E ILUMINACIÓN PARA EJECUCIÓN DE GALA DEPORTIVA MINISTERIAL.</t>
  </si>
  <si>
    <t>TRASLADO DE CADETES A INTERESCUELA EN SANTIAGO PROPACA:62203</t>
  </si>
  <si>
    <t>ADQUISICIÓN DE CORTINAS ROLLER PARA SALAS DE CLASES CADETES. CÓDIGO PROPACA: 63790</t>
  </si>
  <si>
    <t>Adquisición de materiales de oficina y aseo para trabajos administrativos y el mantenmiento de Biblioteca año 2025/2026. Todos los materiales seleccionados corresponden al stock no disponible en los pañoles internos de la Escuela. Los valores han sido cotizados a través de Catálogo de Ventas Dimerc. CÓDIGO PROPACA: 62269 ADQUIRIR INSUMOS DE OFICINA PARA LABORES DE BIBLIOTECA.</t>
  </si>
  <si>
    <t>Materiales para la efectuar cambios y mantenimiento de los insumos eléctricos defectuosos (luminarias) de 1° y 2° Nivel de Biblioteca. Código PROPACA: 62282</t>
  </si>
  <si>
    <t>Adquisición de dos deshumidificadores de capacidad adecuada, idealmente de carácter industrial, que puedan circular de manera independiente en ambos niveles de Biblioteca. Objeto reducir la humedad del aire y mantener resguardada la colección bibliográfica del moho y bacterias. CÓDIGO PROPACA: 63402 FINANCIAR REPUESTOS Y ACCESORIOS PARA UN USO EFICIENTE DE LOS COMPUTADORES (FF ASIGNACIÓN ALUMNOS)</t>
  </si>
  <si>
    <t>ADQUISICION DE VIVERES PARA CADETES.</t>
  </si>
  <si>
    <t>ADQUISICION DE VIVERES CADETES. COD 64979</t>
  </si>
  <si>
    <t>REPOSICION PAÑOL DE CONSUMO</t>
  </si>
  <si>
    <t>FOLIO 487 $495.000</t>
  </si>
  <si>
    <t>FOLIO 525 $1.019.340</t>
  </si>
  <si>
    <t>FORE ID 5886  $4.8750.000</t>
  </si>
  <si>
    <r>
      <t xml:space="preserve">Partida de avanzada y gastos parada militar </t>
    </r>
    <r>
      <rPr>
        <b/>
        <sz val="10"/>
        <color theme="1"/>
        <rFont val="Arial"/>
        <family val="2"/>
      </rPr>
      <t>FOLIO 520 $3.061.333</t>
    </r>
  </si>
  <si>
    <t>CONCILIACIÓN PRESUPUESTARIA CENFIN 10, AL 31 AGOSTO DE 2025.</t>
  </si>
  <si>
    <t>CONCILIACIÓN PRESUPUESTARIA CENFIN 03, AL 31 AGOSTO DE 2025.</t>
  </si>
  <si>
    <t>ADQUISICION DE ACCESORIOS FEMENINOS EQUIPO INICIAL 2026 PROPACA 109930</t>
  </si>
  <si>
    <t>ADQUISICION DE ARTICULOS FEMENINOS PARA CADETES 2026 PROPACA 109930</t>
  </si>
  <si>
    <t>ADQUISICION EQUIPO INICIAL CADETES PRIMER AÑO 2026. PROPACA 109930.</t>
  </si>
  <si>
    <t>REPOSICION STOCK SALA VENTA CADETES, DESFILE 18-19 SEPTIEMBRE 2005. PROPACA 109930</t>
  </si>
  <si>
    <t>PAGO MENSUALES ARRIENDO IMPRESORAS DIMACOFI</t>
  </si>
  <si>
    <t>PAGO MANTENIMIENTO EQUIPOS MEDICOS A HOSPVIÑA, COD. PROPACA 63770</t>
  </si>
  <si>
    <t>Diego RAMOS ESPINOZA</t>
  </si>
  <si>
    <t>COMPRA MATERIALES PARA MUEBLES DE TRINCA DE EQUIPO DEL REGIMIENTO DE PRESENTACION (SALA DE ARMAS)</t>
  </si>
  <si>
    <t>COMPRA DE EQUIPOS DE JARDINERIA PARA LA ESCUELA NAVAL.</t>
  </si>
  <si>
    <t>HABILITAR AGUA FRIA EN COMPLEJO DEPORTIVO</t>
  </si>
  <si>
    <t>RETIRAR FOSA SEPTICA CASA DE BOTES</t>
  </si>
  <si>
    <t>Jorge Constenla</t>
  </si>
  <si>
    <t>PROCESO DE ADMISIÓN 2026, TOMA EXÁMENES Y ENTREVISTAS SEDES</t>
  </si>
  <si>
    <t>IMPLEMENTOS PARA PERSONAL COMPLEJO DEPORTIVO</t>
  </si>
  <si>
    <t>IMPLEMENTOS PARA PAÑOL DE DEPORTES DE CADETES</t>
  </si>
  <si>
    <t>Adquirir chalecos salvavidas para los distintos modelos de embarcaciones menores, para uso de cadetes</t>
  </si>
  <si>
    <t>Mantención de maquinas de ejercicios remadoras marca CONCEP2, para uso de cadetes</t>
  </si>
  <si>
    <t>CAPACITACIÓN PARA INSTRUCTOR DE BUCEO DE CADETES</t>
  </si>
  <si>
    <t>CAMBIO TABLERO ELÉCTRICO MULTICANCHAS INTERIORES</t>
  </si>
  <si>
    <t>QUIMICOS PARA PISCINA COMPLEJO DEPORTIVO</t>
  </si>
  <si>
    <t>PARTICIPAR CON OFICIAL Y CADETES EN REGATA DE VELA BRASIL.</t>
  </si>
  <si>
    <t>ADQUISIÓN DE INCENTIVOS</t>
  </si>
  <si>
    <t xml:space="preserve">OTROS DEVENGOS CF 10 </t>
  </si>
  <si>
    <t>DEPTO CONGES</t>
  </si>
  <si>
    <t>ADMINOGASTO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</si>
</sst>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$&quot;#,##0;[Red]&quot;$&quot;\-#,##0"/>
    <numFmt numFmtId="42" formatCode="_ &quot;$&quot;* #,##0_ ;_ &quot;$&quot;* \-#,##0_ ;_ &quot;$&quot;* &quot;-&quot;_ ;_ @_ "/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-* #,##0.00_-;\-* #,##0.00_-;_-* \-?_-;_-@_-"/>
    <numFmt numFmtId="167" formatCode="_ [$$-340A]* #,##0_ ;_ [$$-340A]* \-#,##0_ ;_ [$$-340A]* &quot;-&quot;_ ;_ @_ "/>
    <numFmt numFmtId="168" formatCode="#,##0;[Red]#,##0"/>
    <numFmt numFmtId="169" formatCode="_-[$$-80A]* #,##0_-;\-[$$-80A]* #,##0_-;_-[$$-80A]* &quot;-&quot;_-;_-@_-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0070C0"/>
      <name val="Arial"/>
      <family val="2"/>
    </font>
    <font>
      <b/>
      <sz val="12"/>
      <color rgb="FF0070C0"/>
      <name val="Arial"/>
      <family val="2"/>
    </font>
    <font>
      <sz val="9"/>
      <color rgb="FF555555"/>
      <name val="Verdana"/>
      <family val="2"/>
    </font>
    <font>
      <b/>
      <sz val="9"/>
      <color rgb="FF6E6E6E"/>
      <name val="Verdan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14"/>
      <color theme="1"/>
      <name val="Arial"/>
      <family val="2"/>
    </font>
    <font>
      <b/>
      <sz val="9"/>
      <color rgb="FF6E6E6E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D3D6FF"/>
        <bgColor indexed="64"/>
      </patternFill>
    </fill>
    <fill>
      <patternFill patternType="solid">
        <fgColor rgb="FFEAEBFF"/>
        <bgColor indexed="64"/>
      </patternFill>
    </fill>
    <fill>
      <patternFill patternType="solid">
        <fgColor rgb="FFDDDD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5C5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42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5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166" fontId="2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31" fillId="0" borderId="0" applyNumberFormat="0" applyFill="0" applyBorder="0" applyAlignment="0" applyProtection="0"/>
    <xf numFmtId="42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9" fillId="0" borderId="0"/>
    <xf numFmtId="0" fontId="19" fillId="0" borderId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42" fontId="19" fillId="0" borderId="0" applyFont="0" applyFill="0" applyBorder="0" applyAlignment="0" applyProtection="0"/>
  </cellStyleXfs>
  <cellXfs count="235">
    <xf numFmtId="0" fontId="0" fillId="0" borderId="0" xfId="0"/>
    <xf numFmtId="1" fontId="22" fillId="0" borderId="0" xfId="0" applyNumberFormat="1" applyFont="1" applyAlignment="1">
      <alignment horizontal="center"/>
    </xf>
    <xf numFmtId="0" fontId="21" fillId="34" borderId="12" xfId="43" applyFont="1" applyFill="1" applyBorder="1" applyAlignment="1">
      <alignment horizontal="center" vertical="center" wrapText="1"/>
    </xf>
    <xf numFmtId="42" fontId="22" fillId="0" borderId="1" xfId="1" applyFont="1" applyBorder="1"/>
    <xf numFmtId="3" fontId="22" fillId="0" borderId="1" xfId="0" applyNumberFormat="1" applyFont="1" applyBorder="1"/>
    <xf numFmtId="0" fontId="22" fillId="0" borderId="0" xfId="0" applyFont="1"/>
    <xf numFmtId="42" fontId="2" fillId="0" borderId="1" xfId="1" applyFont="1" applyBorder="1"/>
    <xf numFmtId="1" fontId="22" fillId="0" borderId="1" xfId="0" applyNumberFormat="1" applyFont="1" applyBorder="1" applyAlignment="1">
      <alignment horizontal="center"/>
    </xf>
    <xf numFmtId="3" fontId="22" fillId="0" borderId="0" xfId="0" applyNumberFormat="1" applyFont="1"/>
    <xf numFmtId="3" fontId="2" fillId="0" borderId="1" xfId="0" applyNumberFormat="1" applyFont="1" applyBorder="1" applyAlignment="1">
      <alignment horizontal="center"/>
    </xf>
    <xf numFmtId="0" fontId="21" fillId="34" borderId="11" xfId="43" applyFont="1" applyFill="1" applyBorder="1" applyAlignment="1">
      <alignment horizontal="center" vertical="center" wrapText="1"/>
    </xf>
    <xf numFmtId="0" fontId="21" fillId="34" borderId="16" xfId="43" applyFont="1" applyFill="1" applyBorder="1" applyAlignment="1">
      <alignment horizontal="center" vertical="center" wrapText="1"/>
    </xf>
    <xf numFmtId="167" fontId="22" fillId="0" borderId="1" xfId="0" applyNumberFormat="1" applyFont="1" applyBorder="1"/>
    <xf numFmtId="10" fontId="22" fillId="0" borderId="1" xfId="0" applyNumberFormat="1" applyFont="1" applyBorder="1"/>
    <xf numFmtId="0" fontId="21" fillId="36" borderId="11" xfId="43" applyFont="1" applyFill="1" applyBorder="1" applyAlignment="1">
      <alignment horizontal="center" vertical="center" wrapText="1"/>
    </xf>
    <xf numFmtId="167" fontId="23" fillId="33" borderId="1" xfId="0" applyNumberFormat="1" applyFont="1" applyFill="1" applyBorder="1"/>
    <xf numFmtId="167" fontId="24" fillId="33" borderId="1" xfId="0" applyNumberFormat="1" applyFont="1" applyFill="1" applyBorder="1"/>
    <xf numFmtId="10" fontId="2" fillId="0" borderId="1" xfId="0" applyNumberFormat="1" applyFont="1" applyBorder="1"/>
    <xf numFmtId="0" fontId="21" fillId="34" borderId="15" xfId="43" applyFont="1" applyFill="1" applyBorder="1" applyAlignment="1">
      <alignment horizontal="center" vertical="center" wrapText="1"/>
    </xf>
    <xf numFmtId="1" fontId="22" fillId="35" borderId="1" xfId="0" applyNumberFormat="1" applyFont="1" applyFill="1" applyBorder="1" applyAlignment="1">
      <alignment horizontal="center"/>
    </xf>
    <xf numFmtId="3" fontId="22" fillId="35" borderId="1" xfId="0" applyNumberFormat="1" applyFont="1" applyFill="1" applyBorder="1"/>
    <xf numFmtId="42" fontId="22" fillId="35" borderId="1" xfId="1" applyFont="1" applyFill="1" applyBorder="1"/>
    <xf numFmtId="167" fontId="22" fillId="35" borderId="1" xfId="0" applyNumberFormat="1" applyFont="1" applyFill="1" applyBorder="1"/>
    <xf numFmtId="0" fontId="26" fillId="39" borderId="1" xfId="0" applyFont="1" applyFill="1" applyBorder="1" applyAlignment="1">
      <alignment horizontal="left" vertical="center" wrapText="1" indent="1"/>
    </xf>
    <xf numFmtId="0" fontId="26" fillId="37" borderId="1" xfId="0" applyFont="1" applyFill="1" applyBorder="1" applyAlignment="1">
      <alignment horizontal="left" vertical="center" wrapText="1" indent="1"/>
    </xf>
    <xf numFmtId="0" fontId="26" fillId="40" borderId="1" xfId="0" applyFont="1" applyFill="1" applyBorder="1" applyAlignment="1">
      <alignment horizontal="left" vertical="center" wrapText="1" indent="1"/>
    </xf>
    <xf numFmtId="0" fontId="26" fillId="41" borderId="1" xfId="0" applyFont="1" applyFill="1" applyBorder="1" applyAlignment="1">
      <alignment horizontal="left" vertical="center" wrapText="1" indent="1"/>
    </xf>
    <xf numFmtId="167" fontId="26" fillId="41" borderId="1" xfId="0" applyNumberFormat="1" applyFont="1" applyFill="1" applyBorder="1" applyAlignment="1">
      <alignment vertical="center" wrapText="1"/>
    </xf>
    <xf numFmtId="0" fontId="25" fillId="38" borderId="1" xfId="0" applyFont="1" applyFill="1" applyBorder="1" applyAlignment="1">
      <alignment horizontal="center" vertical="center"/>
    </xf>
    <xf numFmtId="0" fontId="26" fillId="39" borderId="1" xfId="0" applyFont="1" applyFill="1" applyBorder="1" applyAlignment="1">
      <alignment horizontal="left" vertical="center"/>
    </xf>
    <xf numFmtId="6" fontId="26" fillId="37" borderId="1" xfId="0" applyNumberFormat="1" applyFont="1" applyFill="1" applyBorder="1" applyAlignment="1">
      <alignment horizontal="right" vertical="center" wrapText="1" indent="1"/>
    </xf>
    <xf numFmtId="6" fontId="26" fillId="41" borderId="1" xfId="0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left"/>
    </xf>
    <xf numFmtId="0" fontId="26" fillId="0" borderId="0" xfId="0" applyFont="1" applyFill="1" applyBorder="1" applyAlignment="1">
      <alignment horizontal="left" vertical="center"/>
    </xf>
    <xf numFmtId="6" fontId="26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/>
    <xf numFmtId="167" fontId="22" fillId="0" borderId="0" xfId="0" applyNumberFormat="1" applyFont="1"/>
    <xf numFmtId="0" fontId="26" fillId="43" borderId="1" xfId="0" applyFont="1" applyFill="1" applyBorder="1" applyAlignment="1">
      <alignment horizontal="left" vertical="center"/>
    </xf>
    <xf numFmtId="0" fontId="28" fillId="0" borderId="0" xfId="0" applyFont="1"/>
    <xf numFmtId="0" fontId="27" fillId="0" borderId="1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28" fillId="0" borderId="1" xfId="0" applyFont="1" applyBorder="1"/>
    <xf numFmtId="42" fontId="28" fillId="0" borderId="1" xfId="1" applyFont="1" applyBorder="1"/>
    <xf numFmtId="0" fontId="28" fillId="0" borderId="0" xfId="0" applyFont="1" applyBorder="1"/>
    <xf numFmtId="0" fontId="28" fillId="42" borderId="1" xfId="0" applyFont="1" applyFill="1" applyBorder="1"/>
    <xf numFmtId="42" fontId="28" fillId="42" borderId="1" xfId="1" applyFont="1" applyFill="1" applyBorder="1"/>
    <xf numFmtId="0" fontId="27" fillId="0" borderId="1" xfId="0" applyFont="1" applyFill="1" applyBorder="1" applyAlignment="1">
      <alignment horizontal="right"/>
    </xf>
    <xf numFmtId="42" fontId="27" fillId="0" borderId="1" xfId="1" applyFont="1" applyBorder="1"/>
    <xf numFmtId="42" fontId="28" fillId="0" borderId="0" xfId="0" applyNumberFormat="1" applyFont="1"/>
    <xf numFmtId="0" fontId="27" fillId="0" borderId="0" xfId="0" applyFont="1" applyFill="1" applyBorder="1" applyAlignment="1">
      <alignment horizontal="right"/>
    </xf>
    <xf numFmtId="42" fontId="27" fillId="0" borderId="0" xfId="1" applyFont="1" applyBorder="1"/>
    <xf numFmtId="0" fontId="28" fillId="44" borderId="1" xfId="0" applyFont="1" applyFill="1" applyBorder="1"/>
    <xf numFmtId="42" fontId="28" fillId="0" borderId="0" xfId="1" applyFont="1" applyBorder="1"/>
    <xf numFmtId="0" fontId="28" fillId="0" borderId="14" xfId="0" applyFont="1" applyBorder="1"/>
    <xf numFmtId="168" fontId="28" fillId="0" borderId="0" xfId="0" applyNumberFormat="1" applyFont="1" applyBorder="1"/>
    <xf numFmtId="42" fontId="29" fillId="45" borderId="1" xfId="0" applyNumberFormat="1" applyFont="1" applyFill="1" applyBorder="1"/>
    <xf numFmtId="169" fontId="28" fillId="0" borderId="1" xfId="0" applyNumberFormat="1" applyFont="1" applyBorder="1"/>
    <xf numFmtId="0" fontId="28" fillId="42" borderId="14" xfId="0" applyFont="1" applyFill="1" applyBorder="1"/>
    <xf numFmtId="168" fontId="28" fillId="0" borderId="0" xfId="0" applyNumberFormat="1" applyFont="1"/>
    <xf numFmtId="0" fontId="28" fillId="0" borderId="13" xfId="0" applyFont="1" applyBorder="1"/>
    <xf numFmtId="0" fontId="29" fillId="45" borderId="1" xfId="0" applyFont="1" applyFill="1" applyBorder="1" applyAlignment="1">
      <alignment horizontal="center"/>
    </xf>
    <xf numFmtId="3" fontId="22" fillId="46" borderId="1" xfId="0" applyNumberFormat="1" applyFont="1" applyFill="1" applyBorder="1"/>
    <xf numFmtId="42" fontId="22" fillId="46" borderId="1" xfId="1" applyFont="1" applyFill="1" applyBorder="1"/>
    <xf numFmtId="10" fontId="2" fillId="46" borderId="1" xfId="0" applyNumberFormat="1" applyFont="1" applyFill="1" applyBorder="1"/>
    <xf numFmtId="10" fontId="22" fillId="46" borderId="1" xfId="0" applyNumberFormat="1" applyFont="1" applyFill="1" applyBorder="1"/>
    <xf numFmtId="167" fontId="22" fillId="46" borderId="1" xfId="0" applyNumberFormat="1" applyFont="1" applyFill="1" applyBorder="1"/>
    <xf numFmtId="42" fontId="2" fillId="46" borderId="1" xfId="1" applyFont="1" applyFill="1" applyBorder="1"/>
    <xf numFmtId="3" fontId="30" fillId="0" borderId="0" xfId="0" applyNumberFormat="1" applyFont="1"/>
    <xf numFmtId="3" fontId="32" fillId="0" borderId="0" xfId="71" applyNumberFormat="1" applyFont="1"/>
    <xf numFmtId="3" fontId="22" fillId="35" borderId="20" xfId="0" applyNumberFormat="1" applyFont="1" applyFill="1" applyBorder="1" applyAlignment="1">
      <alignment wrapText="1"/>
    </xf>
    <xf numFmtId="1" fontId="22" fillId="0" borderId="21" xfId="0" applyNumberFormat="1" applyFont="1" applyBorder="1" applyAlignment="1">
      <alignment horizontal="center"/>
    </xf>
    <xf numFmtId="3" fontId="22" fillId="0" borderId="21" xfId="0" applyNumberFormat="1" applyFont="1" applyBorder="1"/>
    <xf numFmtId="3" fontId="22" fillId="35" borderId="22" xfId="0" applyNumberFormat="1" applyFont="1" applyFill="1" applyBorder="1" applyAlignment="1">
      <alignment wrapText="1"/>
    </xf>
    <xf numFmtId="10" fontId="22" fillId="0" borderId="21" xfId="0" applyNumberFormat="1" applyFont="1" applyBorder="1"/>
    <xf numFmtId="167" fontId="22" fillId="0" borderId="21" xfId="0" applyNumberFormat="1" applyFont="1" applyBorder="1"/>
    <xf numFmtId="167" fontId="23" fillId="33" borderId="21" xfId="0" applyNumberFormat="1" applyFont="1" applyFill="1" applyBorder="1"/>
    <xf numFmtId="0" fontId="21" fillId="34" borderId="1" xfId="43" applyFont="1" applyFill="1" applyBorder="1" applyAlignment="1">
      <alignment horizontal="center" vertical="center" wrapText="1"/>
    </xf>
    <xf numFmtId="1" fontId="22" fillId="0" borderId="0" xfId="0" applyNumberFormat="1" applyFont="1" applyAlignment="1"/>
    <xf numFmtId="1" fontId="22" fillId="35" borderId="0" xfId="0" applyNumberFormat="1" applyFont="1" applyFill="1" applyAlignment="1">
      <alignment horizontal="center"/>
    </xf>
    <xf numFmtId="0" fontId="22" fillId="35" borderId="0" xfId="0" applyFont="1" applyFill="1"/>
    <xf numFmtId="3" fontId="2" fillId="0" borderId="0" xfId="0" applyNumberFormat="1" applyFont="1"/>
    <xf numFmtId="0" fontId="2" fillId="0" borderId="0" xfId="0" applyFont="1"/>
    <xf numFmtId="1" fontId="35" fillId="0" borderId="0" xfId="0" applyNumberFormat="1" applyFont="1" applyAlignment="1"/>
    <xf numFmtId="3" fontId="22" fillId="0" borderId="20" xfId="0" applyNumberFormat="1" applyFont="1" applyBorder="1" applyAlignment="1">
      <alignment wrapText="1"/>
    </xf>
    <xf numFmtId="0" fontId="22" fillId="0" borderId="20" xfId="0" applyFont="1" applyBorder="1" applyAlignment="1">
      <alignment wrapText="1"/>
    </xf>
    <xf numFmtId="42" fontId="2" fillId="35" borderId="1" xfId="1" applyFont="1" applyFill="1" applyBorder="1"/>
    <xf numFmtId="42" fontId="2" fillId="44" borderId="1" xfId="1" applyFont="1" applyFill="1" applyBorder="1"/>
    <xf numFmtId="167" fontId="22" fillId="35" borderId="21" xfId="0" applyNumberFormat="1" applyFont="1" applyFill="1" applyBorder="1"/>
    <xf numFmtId="1" fontId="22" fillId="35" borderId="21" xfId="0" applyNumberFormat="1" applyFont="1" applyFill="1" applyBorder="1" applyAlignment="1">
      <alignment horizontal="center"/>
    </xf>
    <xf numFmtId="3" fontId="22" fillId="35" borderId="21" xfId="0" applyNumberFormat="1" applyFont="1" applyFill="1" applyBorder="1"/>
    <xf numFmtId="42" fontId="22" fillId="35" borderId="21" xfId="1" applyFont="1" applyFill="1" applyBorder="1"/>
    <xf numFmtId="10" fontId="22" fillId="35" borderId="21" xfId="0" applyNumberFormat="1" applyFont="1" applyFill="1" applyBorder="1"/>
    <xf numFmtId="10" fontId="22" fillId="35" borderId="1" xfId="0" applyNumberFormat="1" applyFont="1" applyFill="1" applyBorder="1"/>
    <xf numFmtId="42" fontId="2" fillId="0" borderId="1" xfId="72" applyFont="1" applyBorder="1"/>
    <xf numFmtId="0" fontId="21" fillId="34" borderId="1" xfId="43" applyFont="1" applyFill="1" applyBorder="1" applyAlignment="1">
      <alignment horizontal="center" vertical="center" wrapText="1"/>
    </xf>
    <xf numFmtId="167" fontId="22" fillId="35" borderId="21" xfId="0" applyNumberFormat="1" applyFont="1" applyFill="1" applyBorder="1"/>
    <xf numFmtId="0" fontId="17" fillId="0" borderId="0" xfId="0" applyFont="1" applyBorder="1" applyAlignment="1">
      <alignment horizontal="right"/>
    </xf>
    <xf numFmtId="0" fontId="27" fillId="0" borderId="0" xfId="0" applyFont="1" applyFill="1" applyAlignment="1">
      <alignment horizontal="center"/>
    </xf>
    <xf numFmtId="0" fontId="27" fillId="0" borderId="0" xfId="0" applyFont="1" applyBorder="1" applyAlignment="1">
      <alignment horizontal="center"/>
    </xf>
    <xf numFmtId="42" fontId="27" fillId="0" borderId="1" xfId="0" applyNumberFormat="1" applyFont="1" applyBorder="1" applyAlignment="1">
      <alignment horizontal="center"/>
    </xf>
    <xf numFmtId="0" fontId="36" fillId="42" borderId="0" xfId="0" applyFont="1" applyFill="1" applyAlignment="1">
      <alignment horizontal="center" vertical="center" wrapText="1"/>
    </xf>
    <xf numFmtId="42" fontId="28" fillId="42" borderId="0" xfId="0" applyNumberFormat="1" applyFont="1" applyFill="1"/>
    <xf numFmtId="42" fontId="28" fillId="42" borderId="1" xfId="1" applyNumberFormat="1" applyFont="1" applyFill="1" applyBorder="1"/>
    <xf numFmtId="0" fontId="28" fillId="0" borderId="1" xfId="0" applyFont="1" applyFill="1" applyBorder="1"/>
    <xf numFmtId="42" fontId="28" fillId="0" borderId="1" xfId="1" applyNumberFormat="1" applyFont="1" applyFill="1" applyBorder="1"/>
    <xf numFmtId="42" fontId="28" fillId="0" borderId="1" xfId="1" applyFont="1" applyFill="1" applyBorder="1"/>
    <xf numFmtId="0" fontId="27" fillId="35" borderId="1" xfId="0" applyFont="1" applyFill="1" applyBorder="1" applyAlignment="1">
      <alignment horizontal="right"/>
    </xf>
    <xf numFmtId="42" fontId="27" fillId="0" borderId="1" xfId="1" applyNumberFormat="1" applyFont="1" applyBorder="1"/>
    <xf numFmtId="42" fontId="28" fillId="0" borderId="1" xfId="0" applyNumberFormat="1" applyFont="1" applyBorder="1"/>
    <xf numFmtId="42" fontId="27" fillId="0" borderId="0" xfId="1" applyNumberFormat="1" applyFont="1" applyBorder="1"/>
    <xf numFmtId="0" fontId="28" fillId="35" borderId="1" xfId="0" applyFont="1" applyFill="1" applyBorder="1"/>
    <xf numFmtId="42" fontId="28" fillId="35" borderId="1" xfId="1" applyNumberFormat="1" applyFont="1" applyFill="1" applyBorder="1"/>
    <xf numFmtId="42" fontId="28" fillId="35" borderId="1" xfId="1" applyNumberFormat="1" applyFont="1" applyFill="1" applyBorder="1" applyAlignment="1">
      <alignment horizontal="right"/>
    </xf>
    <xf numFmtId="42" fontId="28" fillId="0" borderId="1" xfId="0" applyNumberFormat="1" applyFont="1" applyFill="1" applyBorder="1"/>
    <xf numFmtId="42" fontId="37" fillId="35" borderId="1" xfId="1" applyNumberFormat="1" applyFont="1" applyFill="1" applyBorder="1"/>
    <xf numFmtId="42" fontId="28" fillId="0" borderId="0" xfId="1" applyNumberFormat="1" applyFont="1" applyBorder="1"/>
    <xf numFmtId="0" fontId="28" fillId="44" borderId="0" xfId="0" applyFont="1" applyFill="1" applyBorder="1"/>
    <xf numFmtId="42" fontId="28" fillId="44" borderId="1" xfId="1" applyNumberFormat="1" applyFont="1" applyFill="1" applyBorder="1"/>
    <xf numFmtId="0" fontId="36" fillId="37" borderId="0" xfId="0" applyFont="1" applyFill="1" applyAlignment="1">
      <alignment horizontal="center" vertical="center" wrapText="1"/>
    </xf>
    <xf numFmtId="42" fontId="28" fillId="0" borderId="0" xfId="0" applyNumberFormat="1" applyFont="1" applyBorder="1"/>
    <xf numFmtId="0" fontId="28" fillId="35" borderId="11" xfId="0" applyFont="1" applyFill="1" applyBorder="1"/>
    <xf numFmtId="0" fontId="28" fillId="0" borderId="11" xfId="0" applyFont="1" applyBorder="1"/>
    <xf numFmtId="42" fontId="28" fillId="35" borderId="11" xfId="1" applyNumberFormat="1" applyFont="1" applyFill="1" applyBorder="1"/>
    <xf numFmtId="0" fontId="36" fillId="42" borderId="1" xfId="0" applyFont="1" applyFill="1" applyBorder="1" applyAlignment="1">
      <alignment horizontal="center" vertical="center" wrapText="1"/>
    </xf>
    <xf numFmtId="42" fontId="28" fillId="0" borderId="1" xfId="1" applyNumberFormat="1" applyFont="1" applyBorder="1"/>
    <xf numFmtId="0" fontId="29" fillId="0" borderId="0" xfId="0" applyFont="1" applyBorder="1" applyAlignment="1">
      <alignment horizontal="center"/>
    </xf>
    <xf numFmtId="167" fontId="26" fillId="0" borderId="0" xfId="0" applyNumberFormat="1" applyFont="1" applyFill="1" applyBorder="1" applyAlignment="1">
      <alignment vertical="center" wrapText="1"/>
    </xf>
    <xf numFmtId="168" fontId="0" fillId="0" borderId="0" xfId="0" applyNumberFormat="1"/>
    <xf numFmtId="0" fontId="26" fillId="0" borderId="1" xfId="0" applyFont="1" applyFill="1" applyBorder="1" applyAlignment="1">
      <alignment horizontal="left" vertical="center" wrapText="1" indent="1"/>
    </xf>
    <xf numFmtId="6" fontId="26" fillId="0" borderId="1" xfId="0" applyNumberFormat="1" applyFont="1" applyFill="1" applyBorder="1" applyAlignment="1">
      <alignment horizontal="right" vertical="center" wrapText="1" indent="1"/>
    </xf>
    <xf numFmtId="0" fontId="29" fillId="45" borderId="1" xfId="0" applyFont="1" applyFill="1" applyBorder="1" applyAlignment="1">
      <alignment horizontal="center"/>
    </xf>
    <xf numFmtId="167" fontId="22" fillId="0" borderId="1" xfId="0" applyNumberFormat="1" applyFont="1" applyFill="1" applyBorder="1"/>
    <xf numFmtId="42" fontId="29" fillId="0" borderId="0" xfId="0" applyNumberFormat="1" applyFont="1" applyFill="1" applyBorder="1"/>
    <xf numFmtId="0" fontId="26" fillId="43" borderId="14" xfId="0" applyFont="1" applyFill="1" applyBorder="1" applyAlignment="1">
      <alignment horizontal="left" vertical="center"/>
    </xf>
    <xf numFmtId="0" fontId="26" fillId="43" borderId="17" xfId="0" applyFont="1" applyFill="1" applyBorder="1" applyAlignment="1">
      <alignment horizontal="left" vertical="center"/>
    </xf>
    <xf numFmtId="6" fontId="0" fillId="0" borderId="0" xfId="0" applyNumberFormat="1"/>
    <xf numFmtId="167" fontId="0" fillId="0" borderId="0" xfId="0" applyNumberFormat="1"/>
    <xf numFmtId="167" fontId="38" fillId="0" borderId="0" xfId="0" applyNumberFormat="1" applyFont="1"/>
    <xf numFmtId="6" fontId="26" fillId="35" borderId="1" xfId="0" applyNumberFormat="1" applyFont="1" applyFill="1" applyBorder="1" applyAlignment="1">
      <alignment horizontal="right" vertical="center" wrapText="1" indent="1"/>
    </xf>
    <xf numFmtId="167" fontId="39" fillId="0" borderId="0" xfId="0" applyNumberFormat="1" applyFont="1"/>
    <xf numFmtId="0" fontId="25" fillId="35" borderId="1" xfId="0" applyFont="1" applyFill="1" applyBorder="1" applyAlignment="1">
      <alignment horizontal="center" vertical="center" wrapText="1"/>
    </xf>
    <xf numFmtId="0" fontId="26" fillId="35" borderId="1" xfId="0" applyFont="1" applyFill="1" applyBorder="1" applyAlignment="1">
      <alignment horizontal="left" vertical="center" wrapText="1" indent="1"/>
    </xf>
    <xf numFmtId="167" fontId="26" fillId="35" borderId="1" xfId="0" applyNumberFormat="1" applyFont="1" applyFill="1" applyBorder="1" applyAlignment="1">
      <alignment horizontal="right" vertical="center"/>
    </xf>
    <xf numFmtId="0" fontId="17" fillId="35" borderId="0" xfId="0" applyFont="1" applyFill="1" applyBorder="1" applyAlignment="1">
      <alignment horizontal="right"/>
    </xf>
    <xf numFmtId="167" fontId="26" fillId="35" borderId="0" xfId="0" applyNumberFormat="1" applyFont="1" applyFill="1" applyBorder="1" applyAlignment="1">
      <alignment horizontal="right" vertical="center"/>
    </xf>
    <xf numFmtId="0" fontId="25" fillId="35" borderId="1" xfId="0" applyFont="1" applyFill="1" applyBorder="1" applyAlignment="1">
      <alignment horizontal="center" vertical="center"/>
    </xf>
    <xf numFmtId="0" fontId="26" fillId="35" borderId="1" xfId="0" applyFont="1" applyFill="1" applyBorder="1" applyAlignment="1">
      <alignment horizontal="left" vertical="center"/>
    </xf>
    <xf numFmtId="0" fontId="25" fillId="35" borderId="1" xfId="0" applyFont="1" applyFill="1" applyBorder="1" applyAlignment="1">
      <alignment horizontal="right" vertical="center" wrapText="1"/>
    </xf>
    <xf numFmtId="6" fontId="26" fillId="35" borderId="1" xfId="0" applyNumberFormat="1" applyFont="1" applyFill="1" applyBorder="1" applyAlignment="1">
      <alignment vertical="center" wrapText="1"/>
    </xf>
    <xf numFmtId="0" fontId="0" fillId="35" borderId="0" xfId="0" applyFill="1"/>
    <xf numFmtId="0" fontId="0" fillId="35" borderId="0" xfId="0" applyFill="1" applyAlignment="1">
      <alignment horizontal="right"/>
    </xf>
    <xf numFmtId="0" fontId="26" fillId="35" borderId="14" xfId="0" applyFont="1" applyFill="1" applyBorder="1" applyAlignment="1">
      <alignment horizontal="left" vertical="center" wrapText="1" indent="1"/>
    </xf>
    <xf numFmtId="0" fontId="26" fillId="35" borderId="1" xfId="0" applyFont="1" applyFill="1" applyBorder="1" applyAlignment="1">
      <alignment horizontal="right" vertical="center" wrapText="1" indent="1"/>
    </xf>
    <xf numFmtId="0" fontId="26" fillId="35" borderId="14" xfId="0" applyFont="1" applyFill="1" applyBorder="1" applyAlignment="1">
      <alignment horizontal="left" vertical="center" wrapText="1"/>
    </xf>
    <xf numFmtId="0" fontId="26" fillId="35" borderId="17" xfId="0" applyFont="1" applyFill="1" applyBorder="1" applyAlignment="1">
      <alignment horizontal="right" vertical="center" wrapText="1"/>
    </xf>
    <xf numFmtId="0" fontId="26" fillId="35" borderId="14" xfId="0" applyFont="1" applyFill="1" applyBorder="1" applyAlignment="1">
      <alignment horizontal="right" vertical="center" wrapText="1" indent="1"/>
    </xf>
    <xf numFmtId="0" fontId="0" fillId="35" borderId="14" xfId="0" applyFill="1" applyBorder="1"/>
    <xf numFmtId="0" fontId="17" fillId="35" borderId="19" xfId="0" applyFont="1" applyFill="1" applyBorder="1" applyAlignment="1">
      <alignment horizontal="right"/>
    </xf>
    <xf numFmtId="0" fontId="17" fillId="35" borderId="17" xfId="0" applyFont="1" applyFill="1" applyBorder="1" applyAlignment="1">
      <alignment horizontal="right"/>
    </xf>
    <xf numFmtId="167" fontId="26" fillId="35" borderId="17" xfId="0" applyNumberFormat="1" applyFont="1" applyFill="1" applyBorder="1" applyAlignment="1">
      <alignment horizontal="right" vertical="center"/>
    </xf>
    <xf numFmtId="0" fontId="17" fillId="35" borderId="14" xfId="0" applyFont="1" applyFill="1" applyBorder="1" applyAlignment="1">
      <alignment horizontal="right"/>
    </xf>
    <xf numFmtId="0" fontId="0" fillId="35" borderId="1" xfId="0" applyFill="1" applyBorder="1"/>
    <xf numFmtId="0" fontId="17" fillId="35" borderId="1" xfId="0" applyFont="1" applyFill="1" applyBorder="1" applyAlignment="1">
      <alignment horizontal="right"/>
    </xf>
    <xf numFmtId="167" fontId="26" fillId="35" borderId="1" xfId="0" applyNumberFormat="1" applyFont="1" applyFill="1" applyBorder="1" applyAlignment="1">
      <alignment horizontal="right" vertical="center" wrapText="1" indent="1"/>
    </xf>
    <xf numFmtId="167" fontId="26" fillId="35" borderId="0" xfId="0" applyNumberFormat="1" applyFont="1" applyFill="1" applyBorder="1" applyAlignment="1">
      <alignment horizontal="right" vertical="center" wrapText="1" indent="1"/>
    </xf>
    <xf numFmtId="0" fontId="26" fillId="35" borderId="1" xfId="0" applyFont="1" applyFill="1" applyBorder="1" applyAlignment="1">
      <alignment horizontal="left" vertical="center" wrapText="1"/>
    </xf>
    <xf numFmtId="0" fontId="26" fillId="35" borderId="1" xfId="0" applyFont="1" applyFill="1" applyBorder="1" applyAlignment="1">
      <alignment horizontal="right" vertical="center" wrapText="1"/>
    </xf>
    <xf numFmtId="0" fontId="17" fillId="35" borderId="14" xfId="0" applyFont="1" applyFill="1" applyBorder="1" applyAlignment="1"/>
    <xf numFmtId="0" fontId="17" fillId="35" borderId="19" xfId="0" applyFont="1" applyFill="1" applyBorder="1" applyAlignment="1"/>
    <xf numFmtId="167" fontId="38" fillId="35" borderId="0" xfId="0" applyNumberFormat="1" applyFont="1" applyFill="1" applyAlignment="1">
      <alignment horizontal="right"/>
    </xf>
    <xf numFmtId="167" fontId="0" fillId="35" borderId="0" xfId="0" applyNumberFormat="1" applyFill="1" applyAlignment="1">
      <alignment horizontal="right"/>
    </xf>
    <xf numFmtId="168" fontId="22" fillId="0" borderId="20" xfId="0" applyNumberFormat="1" applyFont="1" applyBorder="1" applyAlignment="1">
      <alignment wrapText="1"/>
    </xf>
    <xf numFmtId="0" fontId="17" fillId="0" borderId="14" xfId="0" applyFont="1" applyBorder="1" applyAlignment="1">
      <alignment horizontal="right"/>
    </xf>
    <xf numFmtId="0" fontId="17" fillId="0" borderId="19" xfId="0" applyFont="1" applyBorder="1" applyAlignment="1">
      <alignment horizontal="right"/>
    </xf>
    <xf numFmtId="0" fontId="17" fillId="0" borderId="17" xfId="0" applyFont="1" applyBorder="1" applyAlignment="1">
      <alignment horizontal="right"/>
    </xf>
    <xf numFmtId="0" fontId="26" fillId="41" borderId="19" xfId="0" applyFont="1" applyFill="1" applyBorder="1" applyAlignment="1">
      <alignment horizontal="left" vertical="center" wrapText="1" indent="1"/>
    </xf>
    <xf numFmtId="0" fontId="27" fillId="0" borderId="0" xfId="0" applyFont="1"/>
    <xf numFmtId="0" fontId="17" fillId="35" borderId="19" xfId="0" applyFont="1" applyFill="1" applyBorder="1" applyAlignment="1">
      <alignment horizontal="right"/>
    </xf>
    <xf numFmtId="0" fontId="26" fillId="40" borderId="1" xfId="0" applyFont="1" applyFill="1" applyBorder="1" applyAlignment="1">
      <alignment horizontal="right" vertical="center" wrapText="1" indent="1"/>
    </xf>
    <xf numFmtId="0" fontId="26" fillId="41" borderId="1" xfId="0" applyFont="1" applyFill="1" applyBorder="1" applyAlignment="1">
      <alignment horizontal="right" vertical="center" wrapText="1" indent="1"/>
    </xf>
    <xf numFmtId="0" fontId="17" fillId="35" borderId="0" xfId="0" applyFont="1" applyFill="1" applyBorder="1" applyAlignment="1"/>
    <xf numFmtId="0" fontId="0" fillId="0" borderId="1" xfId="0" applyBorder="1"/>
    <xf numFmtId="6" fontId="26" fillId="37" borderId="1" xfId="0" applyNumberFormat="1" applyFont="1" applyFill="1" applyBorder="1" applyAlignment="1">
      <alignment horizontal="right" vertical="center" wrapText="1"/>
    </xf>
    <xf numFmtId="6" fontId="26" fillId="37" borderId="1" xfId="0" applyNumberFormat="1" applyFont="1" applyFill="1" applyBorder="1" applyAlignment="1">
      <alignment vertical="center" wrapText="1"/>
    </xf>
    <xf numFmtId="167" fontId="26" fillId="35" borderId="1" xfId="0" applyNumberFormat="1" applyFont="1" applyFill="1" applyBorder="1" applyAlignment="1">
      <alignment vertical="center"/>
    </xf>
    <xf numFmtId="6" fontId="26" fillId="41" borderId="1" xfId="0" applyNumberFormat="1" applyFont="1" applyFill="1" applyBorder="1" applyAlignment="1">
      <alignment vertical="center" wrapText="1"/>
    </xf>
    <xf numFmtId="167" fontId="26" fillId="35" borderId="1" xfId="0" applyNumberFormat="1" applyFont="1" applyFill="1" applyBorder="1" applyAlignment="1">
      <alignment vertical="center" wrapText="1"/>
    </xf>
    <xf numFmtId="0" fontId="0" fillId="35" borderId="0" xfId="0" applyFill="1" applyAlignment="1"/>
    <xf numFmtId="0" fontId="26" fillId="35" borderId="17" xfId="0" applyFont="1" applyFill="1" applyBorder="1" applyAlignment="1">
      <alignment vertical="center" wrapText="1"/>
    </xf>
    <xf numFmtId="0" fontId="25" fillId="35" borderId="1" xfId="0" applyFont="1" applyFill="1" applyBorder="1" applyAlignment="1">
      <alignment vertical="center" wrapText="1"/>
    </xf>
    <xf numFmtId="0" fontId="0" fillId="35" borderId="0" xfId="0" applyFill="1" applyBorder="1"/>
    <xf numFmtId="167" fontId="26" fillId="35" borderId="0" xfId="0" applyNumberFormat="1" applyFont="1" applyFill="1" applyBorder="1" applyAlignment="1">
      <alignment vertical="center"/>
    </xf>
    <xf numFmtId="167" fontId="26" fillId="35" borderId="0" xfId="0" applyNumberFormat="1" applyFont="1" applyFill="1" applyBorder="1" applyAlignment="1">
      <alignment vertical="center" wrapText="1"/>
    </xf>
    <xf numFmtId="0" fontId="26" fillId="35" borderId="0" xfId="0" applyFont="1" applyFill="1" applyBorder="1" applyAlignment="1">
      <alignment horizontal="left" vertical="center" wrapText="1" indent="1"/>
    </xf>
    <xf numFmtId="6" fontId="26" fillId="35" borderId="0" xfId="0" applyNumberFormat="1" applyFont="1" applyFill="1" applyBorder="1" applyAlignment="1">
      <alignment vertical="center" wrapText="1"/>
    </xf>
    <xf numFmtId="0" fontId="26" fillId="35" borderId="14" xfId="0" applyFont="1" applyFill="1" applyBorder="1" applyAlignment="1">
      <alignment horizontal="left" vertical="center" wrapText="1"/>
    </xf>
    <xf numFmtId="0" fontId="17" fillId="35" borderId="1" xfId="0" applyFont="1" applyFill="1" applyBorder="1" applyAlignment="1">
      <alignment horizontal="right"/>
    </xf>
    <xf numFmtId="167" fontId="26" fillId="35" borderId="11" xfId="0" applyNumberFormat="1" applyFont="1" applyFill="1" applyBorder="1" applyAlignment="1">
      <alignment horizontal="right" vertical="center"/>
    </xf>
    <xf numFmtId="0" fontId="25" fillId="35" borderId="21" xfId="0" applyFont="1" applyFill="1" applyBorder="1" applyAlignment="1">
      <alignment horizontal="center" vertical="center"/>
    </xf>
    <xf numFmtId="0" fontId="26" fillId="35" borderId="21" xfId="0" applyFont="1" applyFill="1" applyBorder="1" applyAlignment="1">
      <alignment horizontal="left" vertical="center"/>
    </xf>
    <xf numFmtId="167" fontId="26" fillId="35" borderId="19" xfId="0" applyNumberFormat="1" applyFont="1" applyFill="1" applyBorder="1" applyAlignment="1">
      <alignment horizontal="right" vertical="center"/>
    </xf>
    <xf numFmtId="3" fontId="22" fillId="0" borderId="1" xfId="0" applyNumberFormat="1" applyFont="1" applyBorder="1" applyAlignment="1">
      <alignment horizontal="right"/>
    </xf>
    <xf numFmtId="1" fontId="2" fillId="0" borderId="1" xfId="0" applyNumberFormat="1" applyFont="1" applyBorder="1" applyAlignment="1">
      <alignment horizontal="center"/>
    </xf>
    <xf numFmtId="1" fontId="2" fillId="0" borderId="13" xfId="0" applyNumberFormat="1" applyFont="1" applyBorder="1" applyAlignment="1">
      <alignment horizontal="center"/>
    </xf>
    <xf numFmtId="1" fontId="2" fillId="0" borderId="18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18" xfId="0" applyFont="1" applyBorder="1" applyAlignment="1">
      <alignment horizontal="center"/>
    </xf>
    <xf numFmtId="0" fontId="29" fillId="45" borderId="1" xfId="0" applyFont="1" applyFill="1" applyBorder="1" applyAlignment="1">
      <alignment horizontal="right"/>
    </xf>
    <xf numFmtId="0" fontId="27" fillId="0" borderId="0" xfId="0" applyFont="1" applyAlignment="1">
      <alignment horizontal="center"/>
    </xf>
    <xf numFmtId="0" fontId="29" fillId="45" borderId="1" xfId="0" applyFont="1" applyFill="1" applyBorder="1" applyAlignment="1">
      <alignment horizontal="center"/>
    </xf>
    <xf numFmtId="0" fontId="29" fillId="35" borderId="1" xfId="0" applyFont="1" applyFill="1" applyBorder="1" applyAlignment="1">
      <alignment horizontal="center"/>
    </xf>
    <xf numFmtId="0" fontId="26" fillId="35" borderId="14" xfId="0" applyFont="1" applyFill="1" applyBorder="1" applyAlignment="1">
      <alignment horizontal="left" vertical="center"/>
    </xf>
    <xf numFmtId="0" fontId="26" fillId="35" borderId="17" xfId="0" applyFont="1" applyFill="1" applyBorder="1" applyAlignment="1">
      <alignment horizontal="left" vertical="center"/>
    </xf>
    <xf numFmtId="0" fontId="17" fillId="35" borderId="14" xfId="0" applyFont="1" applyFill="1" applyBorder="1" applyAlignment="1">
      <alignment horizontal="right"/>
    </xf>
    <xf numFmtId="0" fontId="17" fillId="35" borderId="19" xfId="0" applyFont="1" applyFill="1" applyBorder="1" applyAlignment="1">
      <alignment horizontal="right"/>
    </xf>
    <xf numFmtId="0" fontId="17" fillId="35" borderId="17" xfId="0" applyFont="1" applyFill="1" applyBorder="1" applyAlignment="1">
      <alignment horizontal="right"/>
    </xf>
    <xf numFmtId="0" fontId="26" fillId="35" borderId="14" xfId="0" applyFont="1" applyFill="1" applyBorder="1" applyAlignment="1">
      <alignment horizontal="left" vertical="center" wrapText="1"/>
    </xf>
    <xf numFmtId="0" fontId="26" fillId="35" borderId="17" xfId="0" applyFont="1" applyFill="1" applyBorder="1" applyAlignment="1">
      <alignment horizontal="left" vertical="center" wrapText="1"/>
    </xf>
    <xf numFmtId="0" fontId="17" fillId="35" borderId="1" xfId="0" applyFont="1" applyFill="1" applyBorder="1" applyAlignment="1">
      <alignment horizontal="right"/>
    </xf>
    <xf numFmtId="0" fontId="26" fillId="35" borderId="13" xfId="0" applyFont="1" applyFill="1" applyBorder="1" applyAlignment="1">
      <alignment horizontal="left" vertical="center"/>
    </xf>
    <xf numFmtId="0" fontId="26" fillId="35" borderId="23" xfId="0" applyFont="1" applyFill="1" applyBorder="1" applyAlignment="1">
      <alignment horizontal="left" vertical="center"/>
    </xf>
    <xf numFmtId="0" fontId="17" fillId="35" borderId="11" xfId="0" applyFont="1" applyFill="1" applyBorder="1" applyAlignment="1">
      <alignment horizontal="right"/>
    </xf>
    <xf numFmtId="0" fontId="17" fillId="0" borderId="1" xfId="0" applyFont="1" applyBorder="1" applyAlignment="1">
      <alignment horizontal="right"/>
    </xf>
    <xf numFmtId="0" fontId="26" fillId="43" borderId="14" xfId="0" applyFont="1" applyFill="1" applyBorder="1" applyAlignment="1">
      <alignment horizontal="left" vertical="center"/>
    </xf>
    <xf numFmtId="0" fontId="26" fillId="43" borderId="17" xfId="0" applyFont="1" applyFill="1" applyBorder="1" applyAlignment="1">
      <alignment horizontal="left" vertical="center"/>
    </xf>
    <xf numFmtId="0" fontId="29" fillId="0" borderId="1" xfId="0" applyFont="1" applyBorder="1" applyAlignment="1">
      <alignment horizontal="center"/>
    </xf>
    <xf numFmtId="0" fontId="26" fillId="37" borderId="14" xfId="0" applyFont="1" applyFill="1" applyBorder="1" applyAlignment="1">
      <alignment horizontal="left" vertical="center"/>
    </xf>
    <xf numFmtId="0" fontId="26" fillId="37" borderId="17" xfId="0" applyFont="1" applyFill="1" applyBorder="1" applyAlignment="1">
      <alignment horizontal="left" vertical="center"/>
    </xf>
    <xf numFmtId="1" fontId="34" fillId="0" borderId="0" xfId="0" applyNumberFormat="1" applyFont="1" applyBorder="1" applyAlignment="1">
      <alignment horizontal="center"/>
    </xf>
    <xf numFmtId="1" fontId="33" fillId="0" borderId="13" xfId="0" applyNumberFormat="1" applyFont="1" applyBorder="1" applyAlignment="1">
      <alignment horizontal="center"/>
    </xf>
    <xf numFmtId="1" fontId="33" fillId="0" borderId="18" xfId="0" applyNumberFormat="1" applyFont="1" applyBorder="1" applyAlignment="1">
      <alignment horizontal="center"/>
    </xf>
    <xf numFmtId="3" fontId="33" fillId="35" borderId="0" xfId="0" applyNumberFormat="1" applyFont="1" applyFill="1" applyAlignment="1">
      <alignment horizontal="center"/>
    </xf>
    <xf numFmtId="3" fontId="33" fillId="0" borderId="0" xfId="0" applyNumberFormat="1" applyFont="1" applyAlignment="1">
      <alignment horizontal="center"/>
    </xf>
  </cellXfs>
  <cellStyles count="83">
    <cellStyle name="20% - Énfasis1" xfId="20" builtinId="30" customBuiltin="1"/>
    <cellStyle name="20% - Énfasis1 2" xfId="58"/>
    <cellStyle name="20% - Énfasis2" xfId="24" builtinId="34" customBuiltin="1"/>
    <cellStyle name="20% - Énfasis2 2" xfId="59"/>
    <cellStyle name="20% - Énfasis3" xfId="28" builtinId="38" customBuiltin="1"/>
    <cellStyle name="20% - Énfasis3 2" xfId="60"/>
    <cellStyle name="20% - Énfasis4" xfId="32" builtinId="42" customBuiltin="1"/>
    <cellStyle name="20% - Énfasis4 2" xfId="61"/>
    <cellStyle name="20% - Énfasis5" xfId="36" builtinId="46" customBuiltin="1"/>
    <cellStyle name="20% - Énfasis5 2" xfId="62"/>
    <cellStyle name="20% - Énfasis6" xfId="40" builtinId="50" customBuiltin="1"/>
    <cellStyle name="20% - Énfasis6 2" xfId="63"/>
    <cellStyle name="40% - Énfasis1" xfId="21" builtinId="31" customBuiltin="1"/>
    <cellStyle name="40% - Énfasis1 2" xfId="64"/>
    <cellStyle name="40% - Énfasis2" xfId="25" builtinId="35" customBuiltin="1"/>
    <cellStyle name="40% - Énfasis2 2" xfId="65"/>
    <cellStyle name="40% - Énfasis3" xfId="29" builtinId="39" customBuiltin="1"/>
    <cellStyle name="40% - Énfasis3 2" xfId="66"/>
    <cellStyle name="40% - Énfasis4" xfId="33" builtinId="43" customBuiltin="1"/>
    <cellStyle name="40% - Énfasis4 2" xfId="67"/>
    <cellStyle name="40% - Énfasis5" xfId="37" builtinId="47" customBuiltin="1"/>
    <cellStyle name="40% - Énfasis5 2" xfId="68"/>
    <cellStyle name="40% - Énfasis6" xfId="41" builtinId="51" customBuiltin="1"/>
    <cellStyle name="40% - Énfasis6 2" xfId="69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Hipervínculo" xfId="71" builtinId="8"/>
    <cellStyle name="Incorrecto" xfId="8" builtinId="27" customBuiltin="1"/>
    <cellStyle name="Millares 2" xfId="47"/>
    <cellStyle name="Millares 2 2" xfId="54"/>
    <cellStyle name="Millares 2 2 2" xfId="79"/>
    <cellStyle name="Millares 2 3" xfId="55"/>
    <cellStyle name="Millares 2 3 2" xfId="80"/>
    <cellStyle name="Millares 2 4" xfId="75"/>
    <cellStyle name="Millares 3" xfId="49"/>
    <cellStyle name="Millares 4" xfId="56"/>
    <cellStyle name="Millares 4 2" xfId="81"/>
    <cellStyle name="Millares 5" xfId="44"/>
    <cellStyle name="Millares 5 2" xfId="73"/>
    <cellStyle name="Moneda [0]" xfId="1" builtinId="7"/>
    <cellStyle name="Moneda [0] 2" xfId="57"/>
    <cellStyle name="Moneda [0] 2 2" xfId="82"/>
    <cellStyle name="Moneda [0] 3" xfId="72"/>
    <cellStyle name="Moneda 2" xfId="45"/>
    <cellStyle name="Neutral" xfId="9" builtinId="28" customBuiltin="1"/>
    <cellStyle name="Normal" xfId="0" builtinId="0"/>
    <cellStyle name="Normal 2" xfId="46"/>
    <cellStyle name="Normal 2 2" xfId="52"/>
    <cellStyle name="Normal 2 2 2" xfId="53"/>
    <cellStyle name="Normal 2 2 2 2" xfId="78"/>
    <cellStyle name="Normal 2 2 3" xfId="77"/>
    <cellStyle name="Normal 2 3" xfId="74"/>
    <cellStyle name="Normal 3" xfId="48"/>
    <cellStyle name="Normal 4" xfId="51"/>
    <cellStyle name="Normal 5" xfId="43"/>
    <cellStyle name="Notas" xfId="16" builtinId="10" customBuiltin="1"/>
    <cellStyle name="Notas 2" xfId="70"/>
    <cellStyle name="Porcentaje 2" xfId="50"/>
    <cellStyle name="Porcentaje 2 2" xfId="76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6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</dxfs>
  <tableStyles count="0" defaultTableStyle="TableStyleMedium2" defaultPivotStyle="PivotStyleLight16"/>
  <colors>
    <mruColors>
      <color rgb="FFC5C5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6%20DEPTO%20ABASTECIMIENTO/03%20FINANZAS/Presupuesto%202025/JJEE%202025/PPTO.%20%20JJEE%2002-04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2025 CGU"/>
      <sheetName val="SIN FINANCIAMIENTO 03"/>
      <sheetName val="SIN FINANCIAMIENTO 10"/>
      <sheetName val="FOLIOS 03"/>
      <sheetName val="FOLIOS 10"/>
      <sheetName val="PROYECCION CB"/>
      <sheetName val="CURVA RETIROS"/>
      <sheetName val="PROYECCION SUELDOS"/>
      <sheetName val="TRABAJADORES  A TRATO"/>
    </sheetNames>
    <sheetDataSet>
      <sheetData sheetId="0" refreshError="1">
        <row r="2">
          <cell r="B2" t="str">
            <v>PRESUPUESTO 2025 ESCUELA NAVAL "ARTURO PRAT"</v>
          </cell>
        </row>
        <row r="3">
          <cell r="B3">
            <v>45749</v>
          </cell>
        </row>
        <row r="4">
          <cell r="B4" t="str">
            <v>CENFIN 03</v>
          </cell>
        </row>
        <row r="5">
          <cell r="B5" t="str">
            <v>UU.EE.</v>
          </cell>
          <cell r="C5" t="str">
            <v>NOMBRE</v>
          </cell>
        </row>
        <row r="6">
          <cell r="B6">
            <v>1331</v>
          </cell>
          <cell r="C6" t="str">
            <v>CAPITAL ESNAVAL</v>
          </cell>
        </row>
        <row r="7">
          <cell r="B7">
            <v>1333</v>
          </cell>
          <cell r="C7" t="str">
            <v>CONTROL DE GESTIÓN</v>
          </cell>
        </row>
        <row r="8">
          <cell r="B8">
            <v>1334</v>
          </cell>
          <cell r="C8" t="str">
            <v>DEPTO. EJECUTIVO</v>
          </cell>
        </row>
        <row r="9">
          <cell r="B9">
            <v>1335</v>
          </cell>
          <cell r="C9" t="str">
            <v>DEPTO. ABASTECIMIENTO</v>
          </cell>
        </row>
        <row r="10">
          <cell r="B10">
            <v>1336</v>
          </cell>
          <cell r="C10" t="str">
            <v>DEPTO. SANIDAD</v>
          </cell>
        </row>
        <row r="11">
          <cell r="B11">
            <v>1337</v>
          </cell>
          <cell r="C11" t="str">
            <v>DEPTO. MANT. Y SERVICIO</v>
          </cell>
        </row>
        <row r="12">
          <cell r="B12">
            <v>1338</v>
          </cell>
          <cell r="C12" t="str">
            <v>BRIGADA</v>
          </cell>
        </row>
        <row r="13">
          <cell r="B13">
            <v>1339</v>
          </cell>
          <cell r="C13" t="str">
            <v>MARINA</v>
          </cell>
        </row>
        <row r="14">
          <cell r="B14">
            <v>1340</v>
          </cell>
          <cell r="C14" t="str">
            <v>DEPTO. ADMISIÓN Y RR.PP.</v>
          </cell>
        </row>
        <row r="15">
          <cell r="B15">
            <v>1341</v>
          </cell>
          <cell r="C15" t="str">
            <v>COMPLEJO DEPORTIVO</v>
          </cell>
        </row>
        <row r="16">
          <cell r="B16">
            <v>1342</v>
          </cell>
          <cell r="C16" t="str">
            <v>ADMINOGASTO 03</v>
          </cell>
        </row>
        <row r="17">
          <cell r="B17">
            <v>1343</v>
          </cell>
          <cell r="C17" t="str">
            <v>INFORMÁTICA</v>
          </cell>
        </row>
        <row r="18">
          <cell r="B18">
            <v>1344</v>
          </cell>
          <cell r="C18" t="str">
            <v>SUBDIRECCIÓN</v>
          </cell>
        </row>
        <row r="19">
          <cell r="B19">
            <v>1345</v>
          </cell>
          <cell r="C19" t="str">
            <v>DIRECCIÓN</v>
          </cell>
        </row>
        <row r="20">
          <cell r="B20">
            <v>1349</v>
          </cell>
          <cell r="C20" t="str">
            <v>SERVICIOS DE BIENESTAR</v>
          </cell>
        </row>
        <row r="21">
          <cell r="C21" t="str">
            <v>TOTAL PRESUPUESTO CF 03</v>
          </cell>
        </row>
        <row r="23">
          <cell r="B23" t="str">
            <v>CENFIN 10</v>
          </cell>
        </row>
        <row r="24">
          <cell r="B24" t="str">
            <v>UU.EE.</v>
          </cell>
          <cell r="C24" t="str">
            <v>NOMBRE</v>
          </cell>
        </row>
        <row r="25">
          <cell r="B25">
            <v>1332</v>
          </cell>
          <cell r="C25" t="str">
            <v>DEPTO. EDUCACIÓN</v>
          </cell>
        </row>
        <row r="26">
          <cell r="B26">
            <v>1346</v>
          </cell>
          <cell r="C26" t="str">
            <v>ACTIVIDADES FÍSICAS</v>
          </cell>
        </row>
        <row r="27">
          <cell r="B27">
            <v>1347</v>
          </cell>
          <cell r="C27" t="str">
            <v>ACTIVIDADES PROFESIONALES</v>
          </cell>
        </row>
        <row r="28">
          <cell r="B28">
            <v>1348</v>
          </cell>
          <cell r="C28" t="str">
            <v>ACTIVIDADES MILITARES</v>
          </cell>
        </row>
        <row r="29">
          <cell r="B29">
            <v>1350</v>
          </cell>
          <cell r="C29" t="str">
            <v>ACTIVIDADES ACADÉMICAS</v>
          </cell>
        </row>
        <row r="30">
          <cell r="B30">
            <v>1351</v>
          </cell>
          <cell r="C30" t="str">
            <v>ALIMENTACIÓN</v>
          </cell>
        </row>
        <row r="31">
          <cell r="B31">
            <v>1353</v>
          </cell>
          <cell r="C31" t="str">
            <v>ADMINOGASTO 10</v>
          </cell>
        </row>
        <row r="32">
          <cell r="C32" t="str">
            <v>TOTAL PRESUPUESTO CF 10</v>
          </cell>
        </row>
        <row r="34">
          <cell r="C34" t="str">
            <v>NOMBRE</v>
          </cell>
        </row>
        <row r="35">
          <cell r="C35" t="str">
            <v>TOTAL CONSOLIDADO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gudea.armada.cl:8090/cgu90mn-dea/servlet/hlogin?er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showGridLines="0" zoomScale="85" zoomScaleNormal="85" workbookViewId="0">
      <pane xSplit="3" ySplit="3" topLeftCell="I4" activePane="bottomRight" state="frozenSplit"/>
      <selection pane="topRight" activeCell="B1" sqref="B1"/>
      <selection pane="bottomLeft" activeCell="A2" sqref="A2"/>
      <selection pane="bottomRight" activeCell="M22" sqref="M22"/>
    </sheetView>
  </sheetViews>
  <sheetFormatPr baseColWidth="10" defaultRowHeight="15" outlineLevelRow="2" x14ac:dyDescent="0.2"/>
  <cols>
    <col min="1" max="1" width="6.140625" style="8" customWidth="1"/>
    <col min="2" max="2" width="11" style="1" bestFit="1" customWidth="1"/>
    <col min="3" max="3" width="43" style="8" bestFit="1" customWidth="1"/>
    <col min="4" max="4" width="34.7109375" style="8" bestFit="1" customWidth="1"/>
    <col min="5" max="5" width="19.7109375" style="8" customWidth="1"/>
    <col min="6" max="6" width="37" style="8" bestFit="1" customWidth="1"/>
    <col min="7" max="7" width="21.7109375" style="8" bestFit="1" customWidth="1"/>
    <col min="8" max="8" width="12.28515625" style="8" bestFit="1" customWidth="1"/>
    <col min="9" max="9" width="21.140625" style="8" bestFit="1" customWidth="1"/>
    <col min="10" max="10" width="10.85546875" style="8" bestFit="1" customWidth="1"/>
    <col min="11" max="11" width="21.140625" style="8" bestFit="1" customWidth="1"/>
    <col min="12" max="12" width="37.5703125" style="8" bestFit="1" customWidth="1"/>
    <col min="13" max="13" width="34.7109375" style="8" bestFit="1" customWidth="1"/>
    <col min="14" max="14" width="23.28515625" style="5" bestFit="1" customWidth="1"/>
    <col min="15" max="15" width="24.5703125" style="5" bestFit="1" customWidth="1"/>
    <col min="16" max="16" width="28.42578125" style="5" bestFit="1" customWidth="1"/>
    <col min="17" max="17" width="33.140625" style="5" bestFit="1" customWidth="1"/>
    <col min="18" max="18" width="17.42578125" style="5" bestFit="1" customWidth="1"/>
    <col min="19" max="16384" width="11.42578125" style="5"/>
  </cols>
  <sheetData>
    <row r="1" spans="1:18" ht="15.75" x14ac:dyDescent="0.25">
      <c r="A1" s="68" t="s">
        <v>126</v>
      </c>
    </row>
    <row r="2" spans="1:18" ht="15.75" x14ac:dyDescent="0.25">
      <c r="A2" s="67" t="s">
        <v>131</v>
      </c>
      <c r="B2" s="205" t="s">
        <v>67</v>
      </c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</row>
    <row r="3" spans="1:18" ht="15.75" x14ac:dyDescent="0.25">
      <c r="B3" s="206">
        <v>45900</v>
      </c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</row>
    <row r="4" spans="1:18" ht="15.75" x14ac:dyDescent="0.25">
      <c r="B4" s="203" t="s">
        <v>0</v>
      </c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</row>
    <row r="5" spans="1:18" ht="48" thickBot="1" x14ac:dyDescent="0.25">
      <c r="B5" s="2" t="s">
        <v>1</v>
      </c>
      <c r="C5" s="2" t="s">
        <v>16</v>
      </c>
      <c r="D5" s="11" t="s">
        <v>26</v>
      </c>
      <c r="E5" s="11" t="s">
        <v>27</v>
      </c>
      <c r="F5" s="11" t="s">
        <v>28</v>
      </c>
      <c r="G5" s="11" t="s">
        <v>29</v>
      </c>
      <c r="H5" s="11" t="s">
        <v>30</v>
      </c>
      <c r="I5" s="11" t="s">
        <v>31</v>
      </c>
      <c r="J5" s="11" t="s">
        <v>32</v>
      </c>
      <c r="K5" s="11" t="s">
        <v>33</v>
      </c>
      <c r="L5" s="11" t="s">
        <v>34</v>
      </c>
      <c r="M5" s="14" t="s">
        <v>35</v>
      </c>
      <c r="N5" s="18" t="s">
        <v>36</v>
      </c>
      <c r="O5" s="18" t="s">
        <v>66</v>
      </c>
      <c r="P5" s="14" t="s">
        <v>38</v>
      </c>
      <c r="Q5" s="14" t="s">
        <v>37</v>
      </c>
    </row>
    <row r="6" spans="1:18" outlineLevel="1" x14ac:dyDescent="0.2">
      <c r="B6" s="7">
        <v>1320</v>
      </c>
      <c r="C6" s="4" t="s">
        <v>125</v>
      </c>
      <c r="D6" s="72">
        <v>296994493</v>
      </c>
      <c r="E6" s="12">
        <f>+F6-D6</f>
        <v>1</v>
      </c>
      <c r="F6" s="12">
        <v>296994494</v>
      </c>
      <c r="G6" s="12">
        <v>296891369</v>
      </c>
      <c r="H6" s="73">
        <f>G6/F6</f>
        <v>0.99965277134060271</v>
      </c>
      <c r="I6" s="12">
        <v>266046488</v>
      </c>
      <c r="J6" s="73">
        <f>I6/F6</f>
        <v>0.89579602778763978</v>
      </c>
      <c r="K6" s="12">
        <f>+G6-I6</f>
        <v>30844881</v>
      </c>
      <c r="L6" s="12">
        <f t="shared" ref="L6:L21" si="0">F6-G6</f>
        <v>103125</v>
      </c>
      <c r="M6" s="75">
        <f>+'FOLIOS 03'!D6</f>
        <v>103125</v>
      </c>
      <c r="N6" s="12">
        <f>L6-M6</f>
        <v>0</v>
      </c>
      <c r="O6" s="13">
        <f t="shared" ref="O6:O22" si="1">1-N6/F6</f>
        <v>1</v>
      </c>
      <c r="P6" s="15">
        <v>0</v>
      </c>
      <c r="Q6" s="12">
        <f>N6-N6-P6</f>
        <v>0</v>
      </c>
    </row>
    <row r="7" spans="1:18" outlineLevel="1" x14ac:dyDescent="0.2">
      <c r="B7" s="7">
        <v>1331</v>
      </c>
      <c r="C7" s="4" t="s">
        <v>3</v>
      </c>
      <c r="D7" s="69">
        <v>649010446</v>
      </c>
      <c r="E7" s="12">
        <f t="shared" ref="E7:E21" si="2">+F7-D7</f>
        <v>62107905</v>
      </c>
      <c r="F7" s="12">
        <v>711118351</v>
      </c>
      <c r="G7" s="12">
        <v>520443353</v>
      </c>
      <c r="H7" s="13">
        <f>G7/F7</f>
        <v>0.73186601395974948</v>
      </c>
      <c r="I7" s="12">
        <v>220847091</v>
      </c>
      <c r="J7" s="13">
        <f>I7/F7</f>
        <v>0.3105630598471224</v>
      </c>
      <c r="K7" s="12">
        <f t="shared" ref="K7:K21" si="3">+G7-I7</f>
        <v>299596262</v>
      </c>
      <c r="L7" s="12">
        <f t="shared" si="0"/>
        <v>190674998</v>
      </c>
      <c r="M7" s="15">
        <f>'FOLIOS 03'!D22</f>
        <v>203432604</v>
      </c>
      <c r="N7" s="12">
        <f>L7-M7</f>
        <v>-12757606</v>
      </c>
      <c r="O7" s="13">
        <f t="shared" si="1"/>
        <v>1.0179402007866338</v>
      </c>
      <c r="P7" s="15">
        <f>VLOOKUP(B7,'SIN FINANCIAMIENTO 03'!D:E,2,FALSE)</f>
        <v>0</v>
      </c>
      <c r="Q7" s="12">
        <f>N7-N7-P7</f>
        <v>0</v>
      </c>
    </row>
    <row r="8" spans="1:18" outlineLevel="1" x14ac:dyDescent="0.2">
      <c r="B8" s="7">
        <v>1333</v>
      </c>
      <c r="C8" s="4" t="s">
        <v>4</v>
      </c>
      <c r="D8" s="69">
        <v>2595500</v>
      </c>
      <c r="E8" s="12">
        <f t="shared" si="2"/>
        <v>3434731</v>
      </c>
      <c r="F8" s="12">
        <v>6030231</v>
      </c>
      <c r="G8" s="12">
        <v>3932190</v>
      </c>
      <c r="H8" s="13">
        <f>G8/F8</f>
        <v>0.65207949745208771</v>
      </c>
      <c r="I8" s="12">
        <v>2912190</v>
      </c>
      <c r="J8" s="13">
        <f>I8/F8</f>
        <v>0.48293174838575836</v>
      </c>
      <c r="K8" s="12">
        <f t="shared" si="3"/>
        <v>1020000</v>
      </c>
      <c r="L8" s="12">
        <f t="shared" si="0"/>
        <v>2098041</v>
      </c>
      <c r="M8" s="15">
        <f>+'FOLIOS 03'!D29</f>
        <v>563730</v>
      </c>
      <c r="N8" s="12">
        <f t="shared" ref="N8:N21" si="4">L8-M8</f>
        <v>1534311</v>
      </c>
      <c r="O8" s="13">
        <f t="shared" si="1"/>
        <v>0.74556347841401105</v>
      </c>
      <c r="P8" s="15">
        <f>VLOOKUP(B8,'SIN FINANCIAMIENTO 03'!D:E,2,FALSE)</f>
        <v>2500000</v>
      </c>
      <c r="Q8" s="12">
        <f t="shared" ref="Q8:Q21" si="5">N8-N8-P8</f>
        <v>-2500000</v>
      </c>
    </row>
    <row r="9" spans="1:18" outlineLevel="1" x14ac:dyDescent="0.2">
      <c r="B9" s="7">
        <v>1334</v>
      </c>
      <c r="C9" s="4" t="s">
        <v>5</v>
      </c>
      <c r="D9" s="69">
        <v>170445609</v>
      </c>
      <c r="E9" s="12">
        <f t="shared" si="2"/>
        <v>11861792</v>
      </c>
      <c r="F9" s="12">
        <v>182307401</v>
      </c>
      <c r="G9" s="12">
        <v>137640828</v>
      </c>
      <c r="H9" s="13">
        <f t="shared" ref="H9:H21" si="6">G9/F9</f>
        <v>0.75499308994043524</v>
      </c>
      <c r="I9" s="12">
        <v>112415114</v>
      </c>
      <c r="J9" s="13">
        <f t="shared" ref="J9:J22" si="7">I9/F9</f>
        <v>0.61662397348311715</v>
      </c>
      <c r="K9" s="12">
        <f t="shared" si="3"/>
        <v>25225714</v>
      </c>
      <c r="L9" s="12">
        <f t="shared" si="0"/>
        <v>44666573</v>
      </c>
      <c r="M9" s="15">
        <f>'FOLIOS 03'!D34</f>
        <v>9005609</v>
      </c>
      <c r="N9" s="12">
        <f t="shared" si="4"/>
        <v>35660964</v>
      </c>
      <c r="O9" s="13">
        <f t="shared" si="1"/>
        <v>0.80439102414717656</v>
      </c>
      <c r="P9" s="15">
        <f>VLOOKUP(B9,'SIN FINANCIAMIENTO 03'!D:E,2,FALSE)</f>
        <v>0</v>
      </c>
      <c r="Q9" s="12">
        <f t="shared" si="5"/>
        <v>0</v>
      </c>
    </row>
    <row r="10" spans="1:18" outlineLevel="1" x14ac:dyDescent="0.2">
      <c r="B10" s="7">
        <v>1335</v>
      </c>
      <c r="C10" s="4" t="s">
        <v>2</v>
      </c>
      <c r="D10" s="69">
        <v>1132217982</v>
      </c>
      <c r="E10" s="12">
        <f t="shared" si="2"/>
        <v>16609168</v>
      </c>
      <c r="F10" s="12">
        <v>1148827150</v>
      </c>
      <c r="G10" s="12">
        <v>757449171</v>
      </c>
      <c r="H10" s="13">
        <f t="shared" si="6"/>
        <v>0.65932387739965925</v>
      </c>
      <c r="I10" s="12">
        <v>708782117</v>
      </c>
      <c r="J10" s="13">
        <f t="shared" si="7"/>
        <v>0.61696149590475813</v>
      </c>
      <c r="K10" s="12">
        <f t="shared" si="3"/>
        <v>48667054</v>
      </c>
      <c r="L10" s="12">
        <f t="shared" si="0"/>
        <v>391377979</v>
      </c>
      <c r="M10" s="15">
        <f>+'FOLIOS 03'!D47</f>
        <v>87571642</v>
      </c>
      <c r="N10" s="12">
        <f t="shared" si="4"/>
        <v>303806337</v>
      </c>
      <c r="O10" s="13">
        <f t="shared" si="1"/>
        <v>0.73555087290546717</v>
      </c>
      <c r="P10" s="15">
        <f>VLOOKUP(B10,'SIN FINANCIAMIENTO 03'!D:E,2,FALSE)</f>
        <v>-49822772</v>
      </c>
      <c r="Q10" s="12">
        <f t="shared" si="5"/>
        <v>49822772</v>
      </c>
    </row>
    <row r="11" spans="1:18" outlineLevel="1" x14ac:dyDescent="0.2">
      <c r="B11" s="7">
        <v>1336</v>
      </c>
      <c r="C11" s="4" t="s">
        <v>6</v>
      </c>
      <c r="D11" s="69">
        <v>21018819</v>
      </c>
      <c r="E11" s="12">
        <f t="shared" si="2"/>
        <v>-588136</v>
      </c>
      <c r="F11" s="12">
        <v>20430683</v>
      </c>
      <c r="G11" s="12">
        <v>15535163</v>
      </c>
      <c r="H11" s="13">
        <f t="shared" si="6"/>
        <v>0.76038392842764968</v>
      </c>
      <c r="I11" s="12">
        <v>7355066</v>
      </c>
      <c r="J11" s="13">
        <f t="shared" si="7"/>
        <v>0.36000098479331305</v>
      </c>
      <c r="K11" s="12">
        <f t="shared" si="3"/>
        <v>8180097</v>
      </c>
      <c r="L11" s="12">
        <f t="shared" si="0"/>
        <v>4895520</v>
      </c>
      <c r="M11" s="15">
        <f>'FOLIOS 03'!D55</f>
        <v>3036529</v>
      </c>
      <c r="N11" s="12">
        <f t="shared" si="4"/>
        <v>1858991</v>
      </c>
      <c r="O11" s="13">
        <f t="shared" si="1"/>
        <v>0.90900984563266929</v>
      </c>
      <c r="P11" s="15">
        <f>VLOOKUP(B11,'SIN FINANCIAMIENTO 03'!D:E,2,FALSE)</f>
        <v>1573350</v>
      </c>
      <c r="Q11" s="12">
        <f t="shared" si="5"/>
        <v>-1573350</v>
      </c>
    </row>
    <row r="12" spans="1:18" outlineLevel="1" x14ac:dyDescent="0.2">
      <c r="B12" s="7">
        <v>1337</v>
      </c>
      <c r="C12" s="4" t="s">
        <v>7</v>
      </c>
      <c r="D12" s="69">
        <v>354972782</v>
      </c>
      <c r="E12" s="12">
        <f t="shared" si="2"/>
        <v>8309619</v>
      </c>
      <c r="F12" s="12">
        <v>363282401</v>
      </c>
      <c r="G12" s="12">
        <v>256507028</v>
      </c>
      <c r="H12" s="13">
        <f t="shared" si="6"/>
        <v>0.7060816249119648</v>
      </c>
      <c r="I12" s="12">
        <v>183521466</v>
      </c>
      <c r="J12" s="13">
        <f t="shared" si="7"/>
        <v>0.50517576820353594</v>
      </c>
      <c r="K12" s="12">
        <f t="shared" si="3"/>
        <v>72985562</v>
      </c>
      <c r="L12" s="12">
        <f t="shared" si="0"/>
        <v>106775373</v>
      </c>
      <c r="M12" s="15">
        <f>'FOLIOS 03'!D69</f>
        <v>102486975</v>
      </c>
      <c r="N12" s="12">
        <f t="shared" si="4"/>
        <v>4288398</v>
      </c>
      <c r="O12" s="13">
        <f t="shared" si="1"/>
        <v>0.98819541494937435</v>
      </c>
      <c r="P12" s="15">
        <f>VLOOKUP(B12,'SIN FINANCIAMIENTO 03'!D:E,2,FALSE)</f>
        <v>14687938</v>
      </c>
      <c r="Q12" s="12">
        <f t="shared" si="5"/>
        <v>-14687938</v>
      </c>
      <c r="R12" s="36"/>
    </row>
    <row r="13" spans="1:18" outlineLevel="1" x14ac:dyDescent="0.2">
      <c r="B13" s="7">
        <v>1338</v>
      </c>
      <c r="C13" s="4" t="s">
        <v>8</v>
      </c>
      <c r="D13" s="69">
        <v>15935997</v>
      </c>
      <c r="E13" s="12">
        <f t="shared" si="2"/>
        <v>-2138152</v>
      </c>
      <c r="F13" s="12">
        <v>13797845</v>
      </c>
      <c r="G13" s="12">
        <v>13060631</v>
      </c>
      <c r="H13" s="13">
        <f t="shared" si="6"/>
        <v>0.94657035210933305</v>
      </c>
      <c r="I13" s="12">
        <v>11781829</v>
      </c>
      <c r="J13" s="13">
        <f t="shared" si="7"/>
        <v>0.85388906745944748</v>
      </c>
      <c r="K13" s="12">
        <f t="shared" si="3"/>
        <v>1278802</v>
      </c>
      <c r="L13" s="12">
        <f t="shared" si="0"/>
        <v>737214</v>
      </c>
      <c r="M13" s="15">
        <f>+'FOLIOS 03'!D74</f>
        <v>1009410</v>
      </c>
      <c r="N13" s="12">
        <f t="shared" si="4"/>
        <v>-272196</v>
      </c>
      <c r="O13" s="13">
        <f t="shared" si="1"/>
        <v>1.0197274284498774</v>
      </c>
      <c r="P13" s="15">
        <f>VLOOKUP(B13,'SIN FINANCIAMIENTO 03'!D:E,2,FALSE)</f>
        <v>6000000</v>
      </c>
      <c r="Q13" s="12">
        <f t="shared" si="5"/>
        <v>-6000000</v>
      </c>
    </row>
    <row r="14" spans="1:18" outlineLevel="1" x14ac:dyDescent="0.2">
      <c r="B14" s="7">
        <v>1339</v>
      </c>
      <c r="C14" s="4" t="s">
        <v>9</v>
      </c>
      <c r="D14" s="69">
        <v>90533036</v>
      </c>
      <c r="E14" s="12">
        <f t="shared" si="2"/>
        <v>329634</v>
      </c>
      <c r="F14" s="12">
        <v>90862670</v>
      </c>
      <c r="G14" s="12">
        <v>59908199</v>
      </c>
      <c r="H14" s="13">
        <f t="shared" si="6"/>
        <v>0.65932686107507077</v>
      </c>
      <c r="I14" s="12">
        <v>49442878</v>
      </c>
      <c r="J14" s="13">
        <f t="shared" si="7"/>
        <v>0.54414951706790038</v>
      </c>
      <c r="K14" s="12">
        <f t="shared" si="3"/>
        <v>10465321</v>
      </c>
      <c r="L14" s="12">
        <f t="shared" si="0"/>
        <v>30954471</v>
      </c>
      <c r="M14" s="15">
        <f>'FOLIOS 03'!D82</f>
        <v>2262406</v>
      </c>
      <c r="N14" s="12">
        <f t="shared" si="4"/>
        <v>28692065</v>
      </c>
      <c r="O14" s="13">
        <f t="shared" si="1"/>
        <v>0.6842260413434913</v>
      </c>
      <c r="P14" s="15">
        <f>VLOOKUP(B14,'SIN FINANCIAMIENTO 03'!D:E,2,FALSE)</f>
        <v>25050000</v>
      </c>
      <c r="Q14" s="12">
        <f t="shared" si="5"/>
        <v>-25050000</v>
      </c>
    </row>
    <row r="15" spans="1:18" outlineLevel="1" x14ac:dyDescent="0.2">
      <c r="B15" s="7">
        <v>1340</v>
      </c>
      <c r="C15" s="4" t="s">
        <v>10</v>
      </c>
      <c r="D15" s="69">
        <v>43475040</v>
      </c>
      <c r="E15" s="12">
        <f t="shared" si="2"/>
        <v>-2606625</v>
      </c>
      <c r="F15" s="12">
        <v>40868415</v>
      </c>
      <c r="G15" s="12">
        <v>20172031</v>
      </c>
      <c r="H15" s="13">
        <f t="shared" si="6"/>
        <v>0.49358486253993455</v>
      </c>
      <c r="I15" s="12">
        <v>18399405</v>
      </c>
      <c r="J15" s="13">
        <f t="shared" si="7"/>
        <v>0.45021087800933801</v>
      </c>
      <c r="K15" s="12">
        <f t="shared" si="3"/>
        <v>1772626</v>
      </c>
      <c r="L15" s="12">
        <f t="shared" si="0"/>
        <v>20696384</v>
      </c>
      <c r="M15" s="15">
        <f>'FOLIOS 03'!D90</f>
        <v>5680775</v>
      </c>
      <c r="N15" s="12">
        <f t="shared" si="4"/>
        <v>15015609</v>
      </c>
      <c r="O15" s="13">
        <f t="shared" si="1"/>
        <v>0.63258646071789182</v>
      </c>
      <c r="P15" s="15">
        <f>VLOOKUP(B15,'SIN FINANCIAMIENTO 03'!D:E,2,FALSE)</f>
        <v>0</v>
      </c>
      <c r="Q15" s="12">
        <f t="shared" si="5"/>
        <v>0</v>
      </c>
    </row>
    <row r="16" spans="1:18" outlineLevel="1" x14ac:dyDescent="0.2">
      <c r="B16" s="7">
        <v>1341</v>
      </c>
      <c r="C16" s="4" t="s">
        <v>11</v>
      </c>
      <c r="D16" s="69">
        <v>92124226</v>
      </c>
      <c r="E16" s="12">
        <f t="shared" si="2"/>
        <v>5108660</v>
      </c>
      <c r="F16" s="12">
        <v>97232886</v>
      </c>
      <c r="G16" s="12">
        <v>56959143</v>
      </c>
      <c r="H16" s="13">
        <f t="shared" si="6"/>
        <v>0.58580121750165881</v>
      </c>
      <c r="I16" s="12">
        <v>27035160</v>
      </c>
      <c r="J16" s="13">
        <f t="shared" si="7"/>
        <v>0.27804543413429073</v>
      </c>
      <c r="K16" s="12">
        <f t="shared" si="3"/>
        <v>29923983</v>
      </c>
      <c r="L16" s="12">
        <f t="shared" si="0"/>
        <v>40273743</v>
      </c>
      <c r="M16" s="15">
        <f>+'FOLIOS 03'!D101</f>
        <v>13507204</v>
      </c>
      <c r="N16" s="12">
        <f t="shared" si="4"/>
        <v>26766539</v>
      </c>
      <c r="O16" s="13">
        <f t="shared" si="1"/>
        <v>0.72471722170213071</v>
      </c>
      <c r="P16" s="15">
        <f>VLOOKUP(B16,'SIN FINANCIAMIENTO 03'!D:E,2,FALSE)</f>
        <v>0</v>
      </c>
      <c r="Q16" s="12">
        <f t="shared" si="5"/>
        <v>0</v>
      </c>
    </row>
    <row r="17" spans="2:17" outlineLevel="1" x14ac:dyDescent="0.2">
      <c r="B17" s="19">
        <v>1342</v>
      </c>
      <c r="C17" s="20" t="s">
        <v>39</v>
      </c>
      <c r="D17" s="69">
        <v>236988223</v>
      </c>
      <c r="E17" s="12">
        <f t="shared" si="2"/>
        <v>-117922408</v>
      </c>
      <c r="F17" s="12">
        <v>119065815</v>
      </c>
      <c r="G17" s="12">
        <v>6711715</v>
      </c>
      <c r="H17" s="13">
        <f t="shared" si="6"/>
        <v>5.6369790103061909E-2</v>
      </c>
      <c r="I17" s="12">
        <v>6711715</v>
      </c>
      <c r="J17" s="13">
        <f t="shared" si="7"/>
        <v>5.6369790103061909E-2</v>
      </c>
      <c r="K17" s="12">
        <f t="shared" si="3"/>
        <v>0</v>
      </c>
      <c r="L17" s="12">
        <f t="shared" si="0"/>
        <v>112354100</v>
      </c>
      <c r="M17" s="15">
        <f>+'FOLIOS 03'!D106</f>
        <v>429000</v>
      </c>
      <c r="N17" s="12">
        <f t="shared" ref="N17" si="8">L17-M17</f>
        <v>111925100</v>
      </c>
      <c r="O17" s="13">
        <f t="shared" si="1"/>
        <v>5.997283939139042E-2</v>
      </c>
      <c r="P17" s="15">
        <f>N17*-1+70000000</f>
        <v>-41925100</v>
      </c>
      <c r="Q17" s="12">
        <f t="shared" si="5"/>
        <v>41925100</v>
      </c>
    </row>
    <row r="18" spans="2:17" outlineLevel="1" x14ac:dyDescent="0.2">
      <c r="B18" s="7">
        <v>1343</v>
      </c>
      <c r="C18" s="4" t="s">
        <v>12</v>
      </c>
      <c r="D18" s="69">
        <v>42712810</v>
      </c>
      <c r="E18" s="12">
        <f t="shared" si="2"/>
        <v>7535500</v>
      </c>
      <c r="F18" s="12">
        <v>50248310</v>
      </c>
      <c r="G18" s="12">
        <v>43992943</v>
      </c>
      <c r="H18" s="13">
        <f t="shared" si="6"/>
        <v>0.87551089777944768</v>
      </c>
      <c r="I18" s="12">
        <v>19374591</v>
      </c>
      <c r="J18" s="13">
        <f t="shared" si="7"/>
        <v>0.38557696766319105</v>
      </c>
      <c r="K18" s="12">
        <f t="shared" si="3"/>
        <v>24618352</v>
      </c>
      <c r="L18" s="12">
        <f t="shared" si="0"/>
        <v>6255367</v>
      </c>
      <c r="M18" s="15">
        <v>0</v>
      </c>
      <c r="N18" s="12">
        <f t="shared" si="4"/>
        <v>6255367</v>
      </c>
      <c r="O18" s="13">
        <f t="shared" si="1"/>
        <v>0.87551089777944768</v>
      </c>
      <c r="P18" s="15">
        <f>VLOOKUP(B18,'SIN FINANCIAMIENTO 03'!D:E,2,FALSE)</f>
        <v>20000000</v>
      </c>
      <c r="Q18" s="12">
        <f t="shared" si="5"/>
        <v>-20000000</v>
      </c>
    </row>
    <row r="19" spans="2:17" outlineLevel="1" x14ac:dyDescent="0.2">
      <c r="B19" s="7">
        <v>1344</v>
      </c>
      <c r="C19" s="4" t="s">
        <v>13</v>
      </c>
      <c r="D19" s="69">
        <v>38255683</v>
      </c>
      <c r="E19" s="12">
        <f t="shared" si="2"/>
        <v>-4122875</v>
      </c>
      <c r="F19" s="12">
        <v>34132808</v>
      </c>
      <c r="G19" s="12">
        <v>13075465</v>
      </c>
      <c r="H19" s="13">
        <f t="shared" si="6"/>
        <v>0.38307615945339157</v>
      </c>
      <c r="I19" s="12">
        <v>8929456</v>
      </c>
      <c r="J19" s="13">
        <f t="shared" si="7"/>
        <v>0.26160918257882565</v>
      </c>
      <c r="K19" s="12">
        <f t="shared" si="3"/>
        <v>4146009</v>
      </c>
      <c r="L19" s="12">
        <f t="shared" si="0"/>
        <v>21057343</v>
      </c>
      <c r="M19" s="15">
        <f>'FOLIOS 03'!D113</f>
        <v>2581544</v>
      </c>
      <c r="N19" s="12">
        <f t="shared" si="4"/>
        <v>18475799</v>
      </c>
      <c r="O19" s="13">
        <f t="shared" si="1"/>
        <v>0.4587084953573114</v>
      </c>
      <c r="P19" s="15">
        <f>VLOOKUP(B19,'SIN FINANCIAMIENTO 03'!D:E,2,FALSE)</f>
        <v>0</v>
      </c>
      <c r="Q19" s="12">
        <f t="shared" si="5"/>
        <v>0</v>
      </c>
    </row>
    <row r="20" spans="2:17" outlineLevel="1" x14ac:dyDescent="0.2">
      <c r="B20" s="7">
        <v>1345</v>
      </c>
      <c r="C20" s="4" t="s">
        <v>14</v>
      </c>
      <c r="D20" s="69">
        <v>8086755</v>
      </c>
      <c r="E20" s="12">
        <f t="shared" si="2"/>
        <v>6398797</v>
      </c>
      <c r="F20" s="12">
        <v>14485552</v>
      </c>
      <c r="G20" s="12">
        <v>14485552</v>
      </c>
      <c r="H20" s="13">
        <f t="shared" si="6"/>
        <v>1</v>
      </c>
      <c r="I20" s="12">
        <v>13556242</v>
      </c>
      <c r="J20" s="13">
        <f t="shared" si="7"/>
        <v>0.93584573097386969</v>
      </c>
      <c r="K20" s="12">
        <f t="shared" si="3"/>
        <v>929310</v>
      </c>
      <c r="L20" s="12">
        <f t="shared" si="0"/>
        <v>0</v>
      </c>
      <c r="M20" s="15">
        <f>'FOLIOS 03'!D119</f>
        <v>2459770</v>
      </c>
      <c r="N20" s="12">
        <f t="shared" si="4"/>
        <v>-2459770</v>
      </c>
      <c r="O20" s="13">
        <f t="shared" si="1"/>
        <v>1.1698085098862645</v>
      </c>
      <c r="P20" s="15">
        <f>VLOOKUP(B20,'SIN FINANCIAMIENTO 03'!D:E,2,FALSE)</f>
        <v>5909785</v>
      </c>
      <c r="Q20" s="12">
        <f t="shared" si="5"/>
        <v>-5909785</v>
      </c>
    </row>
    <row r="21" spans="2:17" outlineLevel="1" x14ac:dyDescent="0.2">
      <c r="B21" s="7">
        <v>1349</v>
      </c>
      <c r="C21" s="4" t="s">
        <v>15</v>
      </c>
      <c r="D21" s="69">
        <v>20594102</v>
      </c>
      <c r="E21" s="12">
        <f t="shared" si="2"/>
        <v>5682389</v>
      </c>
      <c r="F21" s="12">
        <v>26276491</v>
      </c>
      <c r="G21" s="12">
        <v>26276482</v>
      </c>
      <c r="H21" s="13">
        <f t="shared" si="6"/>
        <v>0.99999965748851316</v>
      </c>
      <c r="I21" s="12">
        <v>14825463</v>
      </c>
      <c r="J21" s="13">
        <f t="shared" si="7"/>
        <v>0.56421015271788</v>
      </c>
      <c r="K21" s="12">
        <f t="shared" si="3"/>
        <v>11451019</v>
      </c>
      <c r="L21" s="12">
        <f t="shared" si="0"/>
        <v>9</v>
      </c>
      <c r="M21" s="15">
        <v>0</v>
      </c>
      <c r="N21" s="12">
        <f t="shared" si="4"/>
        <v>9</v>
      </c>
      <c r="O21" s="13">
        <f t="shared" si="1"/>
        <v>0.99999965748851316</v>
      </c>
      <c r="P21" s="15">
        <f>VLOOKUP(B21,'SIN FINANCIAMIENTO 03'!D:E,2,FALSE)</f>
        <v>0</v>
      </c>
      <c r="Q21" s="12">
        <f t="shared" si="5"/>
        <v>0</v>
      </c>
    </row>
    <row r="22" spans="2:17" ht="15.75" x14ac:dyDescent="0.25">
      <c r="C22" s="9" t="s">
        <v>17</v>
      </c>
      <c r="D22" s="85">
        <f>SUM(D6:D21)</f>
        <v>3215961503</v>
      </c>
      <c r="E22" s="6">
        <f>SUM(E6:E21)</f>
        <v>0</v>
      </c>
      <c r="F22" s="6">
        <f>SUM(F6:F21)</f>
        <v>3215961503</v>
      </c>
      <c r="G22" s="6">
        <f>SUM(G6:G21)</f>
        <v>2243041263</v>
      </c>
      <c r="H22" s="17">
        <f>G22/F22</f>
        <v>0.69747142834501774</v>
      </c>
      <c r="I22" s="6">
        <f>SUM(I6:I21)</f>
        <v>1671936271</v>
      </c>
      <c r="J22" s="17">
        <f t="shared" si="7"/>
        <v>0.51988690456659359</v>
      </c>
      <c r="K22" s="6">
        <f>SUM(K6:K21)</f>
        <v>571104992</v>
      </c>
      <c r="L22" s="86">
        <f>SUM(L6:L21)</f>
        <v>972920240</v>
      </c>
      <c r="M22" s="16">
        <f>SUM(M6:M21)</f>
        <v>434130323</v>
      </c>
      <c r="N22" s="6">
        <f>SUM(N6:N21)</f>
        <v>538789917</v>
      </c>
      <c r="O22" s="17">
        <f t="shared" si="1"/>
        <v>0.83246381634313982</v>
      </c>
      <c r="P22" s="16">
        <f>SUM(P6:P21)</f>
        <v>-16026799</v>
      </c>
      <c r="Q22" s="12">
        <f>SUM(Q6:Q21)</f>
        <v>16026799</v>
      </c>
    </row>
    <row r="24" spans="2:17" ht="15.75" x14ac:dyDescent="0.25">
      <c r="B24" s="202" t="s">
        <v>18</v>
      </c>
      <c r="C24" s="202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  <c r="O24" s="202"/>
      <c r="P24" s="202"/>
      <c r="Q24" s="202"/>
    </row>
    <row r="25" spans="2:17" ht="48" thickBot="1" x14ac:dyDescent="0.25">
      <c r="B25" s="2" t="s">
        <v>1</v>
      </c>
      <c r="C25" s="2" t="s">
        <v>16</v>
      </c>
      <c r="D25" s="2" t="s">
        <v>26</v>
      </c>
      <c r="E25" s="2" t="s">
        <v>27</v>
      </c>
      <c r="F25" s="2" t="s">
        <v>28</v>
      </c>
      <c r="G25" s="2" t="s">
        <v>29</v>
      </c>
      <c r="H25" s="2" t="s">
        <v>30</v>
      </c>
      <c r="I25" s="2" t="s">
        <v>31</v>
      </c>
      <c r="J25" s="2" t="s">
        <v>32</v>
      </c>
      <c r="K25" s="2" t="s">
        <v>33</v>
      </c>
      <c r="L25" s="2" t="s">
        <v>34</v>
      </c>
      <c r="M25" s="14" t="s">
        <v>35</v>
      </c>
      <c r="N25" s="10" t="s">
        <v>36</v>
      </c>
      <c r="O25" s="18" t="s">
        <v>66</v>
      </c>
      <c r="P25" s="14" t="s">
        <v>38</v>
      </c>
      <c r="Q25" s="14" t="s">
        <v>37</v>
      </c>
    </row>
    <row r="26" spans="2:17" outlineLevel="1" x14ac:dyDescent="0.2">
      <c r="B26" s="7">
        <v>1332</v>
      </c>
      <c r="C26" s="4" t="s">
        <v>19</v>
      </c>
      <c r="D26" s="21">
        <v>204445304</v>
      </c>
      <c r="E26" s="22">
        <f>+F26-D26</f>
        <v>447520</v>
      </c>
      <c r="F26" s="83">
        <v>204892824</v>
      </c>
      <c r="G26" s="83">
        <v>163174440</v>
      </c>
      <c r="H26" s="13">
        <f t="shared" ref="H26:H33" si="9">G26/F26</f>
        <v>0.79638923811211659</v>
      </c>
      <c r="I26" s="83">
        <v>94426624</v>
      </c>
      <c r="J26" s="13">
        <f t="shared" ref="J26:J33" si="10">I26/F26</f>
        <v>0.46085861943120077</v>
      </c>
      <c r="K26" s="12">
        <f>+G26-I26</f>
        <v>68747816</v>
      </c>
      <c r="L26" s="131">
        <f t="shared" ref="L26:L32" si="11">F26-G26</f>
        <v>41718384</v>
      </c>
      <c r="M26" s="15">
        <f>'FOLIOS 10'!D8</f>
        <v>5982611</v>
      </c>
      <c r="N26" s="12">
        <f t="shared" ref="N26:N32" si="12">L26-M26</f>
        <v>35735773</v>
      </c>
      <c r="O26" s="13">
        <f t="shared" ref="O26:O33" si="13">1-N26/F26</f>
        <v>0.82558797178763077</v>
      </c>
      <c r="P26" s="15">
        <f>VLOOKUP(B26,'SIN FINANCIAMIENTO 10'!D:E,2,FALSE)</f>
        <v>17728530</v>
      </c>
      <c r="Q26" s="12">
        <f>N26-P26</f>
        <v>18007243</v>
      </c>
    </row>
    <row r="27" spans="2:17" outlineLevel="1" x14ac:dyDescent="0.2">
      <c r="B27" s="7">
        <v>1346</v>
      </c>
      <c r="C27" s="4" t="s">
        <v>20</v>
      </c>
      <c r="D27" s="3">
        <v>92597591</v>
      </c>
      <c r="E27" s="22">
        <f t="shared" ref="E27:E32" si="14">+F27-D27</f>
        <v>0</v>
      </c>
      <c r="F27" s="83">
        <v>92597591</v>
      </c>
      <c r="G27" s="83">
        <v>40485032</v>
      </c>
      <c r="H27" s="13">
        <f t="shared" si="9"/>
        <v>0.43721474352394329</v>
      </c>
      <c r="I27" s="83">
        <v>35754249</v>
      </c>
      <c r="J27" s="13">
        <f t="shared" si="10"/>
        <v>0.38612504508891599</v>
      </c>
      <c r="K27" s="12">
        <f>+G27-I27</f>
        <v>4730783</v>
      </c>
      <c r="L27" s="12">
        <f t="shared" si="11"/>
        <v>52112559</v>
      </c>
      <c r="M27" s="15">
        <f>'FOLIOS 10'!D16</f>
        <v>15883604</v>
      </c>
      <c r="N27" s="12">
        <f t="shared" si="12"/>
        <v>36228955</v>
      </c>
      <c r="O27" s="13">
        <f t="shared" si="13"/>
        <v>0.60874840685650233</v>
      </c>
      <c r="P27" s="15">
        <f>VLOOKUP(B27,'SIN FINANCIAMIENTO 10'!D:E,2,FALSE)</f>
        <v>55997599</v>
      </c>
      <c r="Q27" s="12">
        <f t="shared" ref="Q27:Q32" si="15">N27-P27</f>
        <v>-19768644</v>
      </c>
    </row>
    <row r="28" spans="2:17" outlineLevel="1" x14ac:dyDescent="0.2">
      <c r="B28" s="7">
        <v>1347</v>
      </c>
      <c r="C28" s="4" t="s">
        <v>21</v>
      </c>
      <c r="D28" s="3">
        <v>90687529</v>
      </c>
      <c r="E28" s="22">
        <f t="shared" si="14"/>
        <v>-1773117</v>
      </c>
      <c r="F28" s="83">
        <v>88914412</v>
      </c>
      <c r="G28" s="83">
        <v>66052817</v>
      </c>
      <c r="H28" s="13">
        <f t="shared" si="9"/>
        <v>0.74288088414733033</v>
      </c>
      <c r="I28" s="83">
        <v>63200993</v>
      </c>
      <c r="J28" s="13">
        <f t="shared" si="10"/>
        <v>0.71080707366090434</v>
      </c>
      <c r="K28" s="12">
        <f t="shared" ref="K28:K32" si="16">+G28-I28</f>
        <v>2851824</v>
      </c>
      <c r="L28" s="12">
        <f t="shared" si="11"/>
        <v>22861595</v>
      </c>
      <c r="M28" s="15">
        <f>'FOLIOS 10'!D24</f>
        <v>10887532</v>
      </c>
      <c r="N28" s="12">
        <f t="shared" si="12"/>
        <v>11974063</v>
      </c>
      <c r="O28" s="13">
        <f t="shared" si="13"/>
        <v>0.86533045958848609</v>
      </c>
      <c r="P28" s="15">
        <f>VLOOKUP(B28,'SIN FINANCIAMIENTO 10'!D:E,2,FALSE)</f>
        <v>4304638</v>
      </c>
      <c r="Q28" s="12">
        <f t="shared" si="15"/>
        <v>7669425</v>
      </c>
    </row>
    <row r="29" spans="2:17" outlineLevel="1" x14ac:dyDescent="0.2">
      <c r="B29" s="7">
        <v>1348</v>
      </c>
      <c r="C29" s="4" t="s">
        <v>22</v>
      </c>
      <c r="D29" s="21">
        <v>3166000</v>
      </c>
      <c r="E29" s="22">
        <f t="shared" si="14"/>
        <v>0</v>
      </c>
      <c r="F29" s="83">
        <v>3166000</v>
      </c>
      <c r="G29" s="171">
        <v>3061333</v>
      </c>
      <c r="H29" s="13">
        <f t="shared" si="9"/>
        <v>0.96694030322173086</v>
      </c>
      <c r="I29" s="84">
        <v>0</v>
      </c>
      <c r="J29" s="13">
        <f t="shared" si="10"/>
        <v>0</v>
      </c>
      <c r="K29" s="12">
        <f t="shared" si="16"/>
        <v>3061333</v>
      </c>
      <c r="L29" s="12">
        <f t="shared" si="11"/>
        <v>104667</v>
      </c>
      <c r="M29" s="15">
        <v>0</v>
      </c>
      <c r="N29" s="12">
        <f t="shared" si="12"/>
        <v>104667</v>
      </c>
      <c r="O29" s="13">
        <f t="shared" si="13"/>
        <v>0.96694030322173086</v>
      </c>
      <c r="P29" s="15">
        <f>VLOOKUP(B29,'SIN FINANCIAMIENTO 10'!D:E,2,FALSE)</f>
        <v>0</v>
      </c>
      <c r="Q29" s="12">
        <f t="shared" si="15"/>
        <v>104667</v>
      </c>
    </row>
    <row r="30" spans="2:17" outlineLevel="1" x14ac:dyDescent="0.2">
      <c r="B30" s="7">
        <v>1350</v>
      </c>
      <c r="C30" s="4" t="s">
        <v>23</v>
      </c>
      <c r="D30" s="3">
        <v>46288020</v>
      </c>
      <c r="E30" s="22">
        <f t="shared" si="14"/>
        <v>-2907416</v>
      </c>
      <c r="F30" s="83">
        <v>43380604</v>
      </c>
      <c r="G30" s="83">
        <v>20359512</v>
      </c>
      <c r="H30" s="13">
        <f t="shared" si="9"/>
        <v>0.46932292597862402</v>
      </c>
      <c r="I30" s="83">
        <v>15210365</v>
      </c>
      <c r="J30" s="13">
        <f t="shared" si="10"/>
        <v>0.35062593872597991</v>
      </c>
      <c r="K30" s="12">
        <f t="shared" si="16"/>
        <v>5149147</v>
      </c>
      <c r="L30" s="12">
        <f t="shared" si="11"/>
        <v>23021092</v>
      </c>
      <c r="M30" s="15">
        <f>'FOLIOS 10'!D39</f>
        <v>7022813</v>
      </c>
      <c r="N30" s="12">
        <f t="shared" si="12"/>
        <v>15998279</v>
      </c>
      <c r="O30" s="13">
        <f t="shared" si="13"/>
        <v>0.63121124362399383</v>
      </c>
      <c r="P30" s="15">
        <f>VLOOKUP(B30,'SIN FINANCIAMIENTO 10'!D:E,2,FALSE)</f>
        <v>20225494</v>
      </c>
      <c r="Q30" s="12">
        <f t="shared" si="15"/>
        <v>-4227215</v>
      </c>
    </row>
    <row r="31" spans="2:17" outlineLevel="1" x14ac:dyDescent="0.2">
      <c r="B31" s="7">
        <v>1351</v>
      </c>
      <c r="C31" s="4" t="s">
        <v>24</v>
      </c>
      <c r="D31" s="3">
        <v>545864279</v>
      </c>
      <c r="E31" s="22">
        <f t="shared" si="14"/>
        <v>4233013</v>
      </c>
      <c r="F31" s="83">
        <v>550097292</v>
      </c>
      <c r="G31" s="83">
        <v>459914639</v>
      </c>
      <c r="H31" s="13">
        <f t="shared" si="9"/>
        <v>0.8360605399962594</v>
      </c>
      <c r="I31" s="83">
        <v>377592639</v>
      </c>
      <c r="J31" s="13">
        <f t="shared" si="10"/>
        <v>0.68641064860941003</v>
      </c>
      <c r="K31" s="12">
        <f t="shared" si="16"/>
        <v>82322000</v>
      </c>
      <c r="L31" s="131">
        <f t="shared" si="11"/>
        <v>90182653</v>
      </c>
      <c r="M31" s="15">
        <f>'FOLIOS 10'!D66</f>
        <v>107007626</v>
      </c>
      <c r="N31" s="12">
        <f>L31-M31</f>
        <v>-16824973</v>
      </c>
      <c r="O31" s="13">
        <f t="shared" si="13"/>
        <v>1.0305854496007953</v>
      </c>
      <c r="P31" s="15">
        <f>VLOOKUP(B31,'SIN FINANCIAMIENTO 10'!D:E,2,FALSE)</f>
        <v>30027783</v>
      </c>
      <c r="Q31" s="12">
        <f t="shared" si="15"/>
        <v>-46852756</v>
      </c>
    </row>
    <row r="32" spans="2:17" outlineLevel="1" x14ac:dyDescent="0.2">
      <c r="B32" s="7">
        <v>1353</v>
      </c>
      <c r="C32" s="4" t="s">
        <v>40</v>
      </c>
      <c r="D32" s="3">
        <v>276765629</v>
      </c>
      <c r="E32" s="22">
        <f t="shared" si="14"/>
        <v>0</v>
      </c>
      <c r="F32" s="83">
        <v>276765629</v>
      </c>
      <c r="G32" s="83">
        <v>1273288</v>
      </c>
      <c r="H32" s="13">
        <f t="shared" si="9"/>
        <v>4.600600170623065E-3</v>
      </c>
      <c r="I32" s="83">
        <v>1273288</v>
      </c>
      <c r="J32" s="13">
        <f t="shared" si="10"/>
        <v>4.600600170623065E-3</v>
      </c>
      <c r="K32" s="12">
        <f t="shared" si="16"/>
        <v>0</v>
      </c>
      <c r="L32" s="12">
        <f t="shared" si="11"/>
        <v>275492341</v>
      </c>
      <c r="M32" s="15">
        <v>0</v>
      </c>
      <c r="N32" s="12">
        <f t="shared" si="12"/>
        <v>275492341</v>
      </c>
      <c r="O32" s="13">
        <f t="shared" si="13"/>
        <v>4.600600170623026E-3</v>
      </c>
      <c r="P32" s="15">
        <v>275492341</v>
      </c>
      <c r="Q32" s="12">
        <f t="shared" si="15"/>
        <v>0</v>
      </c>
    </row>
    <row r="33" spans="3:17" ht="15.75" x14ac:dyDescent="0.25">
      <c r="C33" s="9" t="s">
        <v>25</v>
      </c>
      <c r="D33" s="6">
        <f>SUM(D26:D32)</f>
        <v>1259814352</v>
      </c>
      <c r="E33" s="6">
        <f>SUM(E26:E32)</f>
        <v>0</v>
      </c>
      <c r="F33" s="6">
        <f>SUM(F26:F32)</f>
        <v>1259814352</v>
      </c>
      <c r="G33" s="6">
        <f t="shared" ref="G33:L33" si="17">SUM(G26:G32)</f>
        <v>754321061</v>
      </c>
      <c r="H33" s="17">
        <f t="shared" si="9"/>
        <v>0.59875572920921927</v>
      </c>
      <c r="I33" s="6">
        <f t="shared" si="17"/>
        <v>587458158</v>
      </c>
      <c r="J33" s="13">
        <f t="shared" si="10"/>
        <v>0.46630533861389128</v>
      </c>
      <c r="K33" s="6">
        <f>SUM(K26:K32)</f>
        <v>166862903</v>
      </c>
      <c r="L33" s="6">
        <f t="shared" si="17"/>
        <v>505493291</v>
      </c>
      <c r="M33" s="16">
        <f>SUM(M26:M32)</f>
        <v>146784186</v>
      </c>
      <c r="N33" s="6">
        <f>SUM(N26:N32)</f>
        <v>358709105</v>
      </c>
      <c r="O33" s="17">
        <f t="shared" si="13"/>
        <v>0.71526828184602231</v>
      </c>
      <c r="P33" s="16">
        <f>SUM(P26:P32)</f>
        <v>403776385</v>
      </c>
      <c r="Q33" s="12">
        <f t="shared" ref="Q33" si="18">N33-P33</f>
        <v>-45067280</v>
      </c>
    </row>
    <row r="35" spans="3:17" ht="48" thickBot="1" x14ac:dyDescent="0.25">
      <c r="C35" s="2" t="s">
        <v>16</v>
      </c>
      <c r="D35" s="2" t="s">
        <v>26</v>
      </c>
      <c r="E35" s="2" t="s">
        <v>27</v>
      </c>
      <c r="F35" s="2" t="s">
        <v>28</v>
      </c>
      <c r="G35" s="2" t="s">
        <v>29</v>
      </c>
      <c r="H35" s="2" t="s">
        <v>30</v>
      </c>
      <c r="I35" s="2" t="s">
        <v>31</v>
      </c>
      <c r="J35" s="2" t="s">
        <v>32</v>
      </c>
      <c r="K35" s="2" t="s">
        <v>33</v>
      </c>
      <c r="L35" s="2" t="s">
        <v>34</v>
      </c>
      <c r="M35" s="14" t="s">
        <v>35</v>
      </c>
      <c r="N35" s="10" t="s">
        <v>36</v>
      </c>
      <c r="O35" s="18" t="s">
        <v>66</v>
      </c>
      <c r="P35" s="14" t="s">
        <v>38</v>
      </c>
      <c r="Q35" s="14" t="s">
        <v>37</v>
      </c>
    </row>
    <row r="36" spans="3:17" ht="15.75" x14ac:dyDescent="0.25">
      <c r="C36" s="4" t="s">
        <v>128</v>
      </c>
      <c r="D36" s="3">
        <f>D33+D22</f>
        <v>4475775855</v>
      </c>
      <c r="E36" s="3">
        <f t="shared" ref="E36:Q36" si="19">E33+E22</f>
        <v>0</v>
      </c>
      <c r="F36" s="3">
        <f t="shared" si="19"/>
        <v>4475775855</v>
      </c>
      <c r="G36" s="3">
        <f t="shared" si="19"/>
        <v>2997362324</v>
      </c>
      <c r="H36" s="17">
        <f t="shared" ref="H36" si="20">G36/F36</f>
        <v>0.66968552963874906</v>
      </c>
      <c r="I36" s="3">
        <f t="shared" si="19"/>
        <v>2259394429</v>
      </c>
      <c r="J36" s="13">
        <f t="shared" ref="J36:J37" si="21">I36/F36</f>
        <v>0.50480508903857968</v>
      </c>
      <c r="K36" s="3">
        <f t="shared" si="19"/>
        <v>737967895</v>
      </c>
      <c r="L36" s="3">
        <f t="shared" si="19"/>
        <v>1478413531</v>
      </c>
      <c r="M36" s="3">
        <f t="shared" si="19"/>
        <v>580914509</v>
      </c>
      <c r="N36" s="3">
        <f t="shared" si="19"/>
        <v>897499022</v>
      </c>
      <c r="O36" s="17">
        <f>1-N36/F36</f>
        <v>0.79947632520574463</v>
      </c>
      <c r="P36" s="3">
        <f t="shared" si="19"/>
        <v>387749586</v>
      </c>
      <c r="Q36" s="12">
        <f t="shared" si="19"/>
        <v>-29040481</v>
      </c>
    </row>
    <row r="37" spans="3:17" ht="15.75" hidden="1" outlineLevel="2" x14ac:dyDescent="0.25">
      <c r="C37" s="61" t="s">
        <v>124</v>
      </c>
      <c r="D37" s="62">
        <f>D36</f>
        <v>4475775855</v>
      </c>
      <c r="E37" s="62">
        <f>3300000000+E36-D36+D6</f>
        <v>-878781362</v>
      </c>
      <c r="F37" s="62">
        <f>D37+E37</f>
        <v>3596994493</v>
      </c>
      <c r="G37" s="62">
        <f>G36</f>
        <v>2997362324</v>
      </c>
      <c r="H37" s="63">
        <f t="shared" ref="H37" si="22">G37/F37</f>
        <v>0.83329633387904101</v>
      </c>
      <c r="I37" s="62">
        <f>I36</f>
        <v>2259394429</v>
      </c>
      <c r="J37" s="64">
        <f t="shared" si="21"/>
        <v>0.62813396945614952</v>
      </c>
      <c r="K37" s="62">
        <f>K36</f>
        <v>737967895</v>
      </c>
      <c r="L37" s="62">
        <f>F37-G37</f>
        <v>599632169</v>
      </c>
      <c r="M37" s="62">
        <f>M36</f>
        <v>580914509</v>
      </c>
      <c r="N37" s="65">
        <f t="shared" ref="N37" si="23">L37-M37</f>
        <v>18717660</v>
      </c>
      <c r="O37" s="63">
        <f>1-N37/F37</f>
        <v>0.99479630562781629</v>
      </c>
      <c r="P37" s="66">
        <f>P36-F38</f>
        <v>1266530948</v>
      </c>
      <c r="Q37" s="65">
        <f t="shared" ref="Q37:Q39" si="24">N37-N37-P37</f>
        <v>-1266530948</v>
      </c>
    </row>
    <row r="38" spans="3:17" hidden="1" outlineLevel="2" x14ac:dyDescent="0.2">
      <c r="F38" s="8">
        <f>F37-F36</f>
        <v>-878781362</v>
      </c>
      <c r="Q38" s="12">
        <f t="shared" si="24"/>
        <v>0</v>
      </c>
    </row>
    <row r="39" spans="3:17" ht="15.75" hidden="1" outlineLevel="2" x14ac:dyDescent="0.25">
      <c r="C39" s="4" t="s">
        <v>127</v>
      </c>
      <c r="D39" s="3">
        <f t="shared" ref="D39:O39" si="25">D37-D36</f>
        <v>0</v>
      </c>
      <c r="E39" s="3">
        <f t="shared" si="25"/>
        <v>-878781362</v>
      </c>
      <c r="F39" s="3">
        <f t="shared" si="25"/>
        <v>-878781362</v>
      </c>
      <c r="G39" s="3">
        <f t="shared" si="25"/>
        <v>0</v>
      </c>
      <c r="H39" s="17">
        <f t="shared" si="25"/>
        <v>0.16361080424029195</v>
      </c>
      <c r="I39" s="3">
        <f t="shared" si="25"/>
        <v>0</v>
      </c>
      <c r="J39" s="13">
        <f t="shared" si="25"/>
        <v>0.12332888041756984</v>
      </c>
      <c r="K39" s="3">
        <f t="shared" si="25"/>
        <v>0</v>
      </c>
      <c r="L39" s="3">
        <f t="shared" si="25"/>
        <v>-878781362</v>
      </c>
      <c r="M39" s="3">
        <f t="shared" si="25"/>
        <v>0</v>
      </c>
      <c r="N39" s="12">
        <f t="shared" si="25"/>
        <v>-878781362</v>
      </c>
      <c r="O39" s="17">
        <f t="shared" si="25"/>
        <v>0.19531998042207166</v>
      </c>
      <c r="P39" s="6">
        <f>P37</f>
        <v>1266530948</v>
      </c>
      <c r="Q39" s="12">
        <f t="shared" si="24"/>
        <v>-1266530948</v>
      </c>
    </row>
    <row r="40" spans="3:17" hidden="1" outlineLevel="2" x14ac:dyDescent="0.2"/>
    <row r="41" spans="3:17" hidden="1" outlineLevel="2" x14ac:dyDescent="0.2">
      <c r="I41" s="201" t="s">
        <v>129</v>
      </c>
      <c r="J41" s="201"/>
      <c r="K41" s="201"/>
      <c r="L41" s="4">
        <f>L31+L7+L10+L12+L26</f>
        <v>820729387</v>
      </c>
    </row>
    <row r="42" spans="3:17" hidden="1" outlineLevel="2" x14ac:dyDescent="0.2">
      <c r="I42" s="201" t="s">
        <v>130</v>
      </c>
      <c r="J42" s="201"/>
      <c r="K42" s="201"/>
      <c r="L42" s="4">
        <f>L37-L41</f>
        <v>-221097218</v>
      </c>
    </row>
    <row r="43" spans="3:17" hidden="1" outlineLevel="2" x14ac:dyDescent="0.2"/>
    <row r="44" spans="3:17" collapsed="1" x14ac:dyDescent="0.2"/>
    <row r="45" spans="3:17" x14ac:dyDescent="0.2">
      <c r="C45" s="5"/>
    </row>
  </sheetData>
  <mergeCells count="6">
    <mergeCell ref="I42:K42"/>
    <mergeCell ref="B24:Q24"/>
    <mergeCell ref="B4:Q4"/>
    <mergeCell ref="B2:Q2"/>
    <mergeCell ref="B3:Q3"/>
    <mergeCell ref="I41:K41"/>
  </mergeCells>
  <conditionalFormatting sqref="Q37:Q39">
    <cfRule type="cellIs" dxfId="5" priority="9" operator="greaterThanOrEqual">
      <formula>0</formula>
    </cfRule>
    <cfRule type="cellIs" dxfId="4" priority="10" operator="lessThan">
      <formula>0</formula>
    </cfRule>
  </conditionalFormatting>
  <conditionalFormatting sqref="Q22">
    <cfRule type="cellIs" dxfId="3" priority="5" operator="greaterThanOrEqual">
      <formula>0</formula>
    </cfRule>
    <cfRule type="cellIs" dxfId="2" priority="6" operator="lessThan">
      <formula>0</formula>
    </cfRule>
  </conditionalFormatting>
  <conditionalFormatting sqref="Q36">
    <cfRule type="cellIs" dxfId="1" priority="1" operator="greaterThanOrEqual">
      <formula>0</formula>
    </cfRule>
    <cfRule type="cellIs" dxfId="0" priority="2" operator="lessThan">
      <formula>0</formula>
    </cfRule>
  </conditionalFormatting>
  <hyperlinks>
    <hyperlink ref="A1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2"/>
  <sheetViews>
    <sheetView topLeftCell="A31" workbookViewId="0">
      <selection activeCell="I48" sqref="I48"/>
    </sheetView>
  </sheetViews>
  <sheetFormatPr baseColWidth="10" defaultRowHeight="12.75" x14ac:dyDescent="0.2"/>
  <cols>
    <col min="1" max="1" width="11.5703125" style="38" bestFit="1" customWidth="1"/>
    <col min="2" max="2" width="29.85546875" style="38" bestFit="1" customWidth="1"/>
    <col min="3" max="3" width="54.85546875" style="38" bestFit="1" customWidth="1"/>
    <col min="4" max="4" width="5" style="38" bestFit="1" customWidth="1"/>
    <col min="5" max="5" width="22.140625" style="38" customWidth="1"/>
    <col min="6" max="6" width="12.28515625" style="38" bestFit="1" customWidth="1"/>
    <col min="7" max="16384" width="11.42578125" style="38"/>
  </cols>
  <sheetData>
    <row r="2" spans="1:13" x14ac:dyDescent="0.2">
      <c r="A2" s="207" t="s">
        <v>166</v>
      </c>
      <c r="B2" s="207"/>
      <c r="C2" s="207"/>
      <c r="D2" s="207"/>
      <c r="E2" s="207"/>
      <c r="F2" s="97"/>
    </row>
    <row r="3" spans="1:13" x14ac:dyDescent="0.2">
      <c r="E3" s="48"/>
      <c r="F3" s="48"/>
    </row>
    <row r="4" spans="1:13" x14ac:dyDescent="0.2">
      <c r="A4" s="208" t="s">
        <v>18</v>
      </c>
      <c r="B4" s="208"/>
      <c r="C4" s="208"/>
      <c r="D4" s="208"/>
      <c r="E4" s="208"/>
      <c r="F4" s="98"/>
    </row>
    <row r="5" spans="1:13" x14ac:dyDescent="0.2">
      <c r="A5" s="39" t="s">
        <v>46</v>
      </c>
      <c r="B5" s="39" t="s">
        <v>16</v>
      </c>
      <c r="C5" s="40" t="s">
        <v>72</v>
      </c>
      <c r="D5" s="40"/>
      <c r="E5" s="99" t="s">
        <v>73</v>
      </c>
      <c r="F5" s="99"/>
      <c r="G5" s="41" t="s">
        <v>167</v>
      </c>
    </row>
    <row r="6" spans="1:13" x14ac:dyDescent="0.2">
      <c r="A6" s="41">
        <v>1332</v>
      </c>
      <c r="B6" s="41" t="str">
        <f>VLOOKUP(A6,'[1]PPTO 2025 CGU'!B:C,2,FALSE)</f>
        <v>DEPTO. EDUCACIÓN</v>
      </c>
      <c r="C6" s="44" t="s">
        <v>168</v>
      </c>
      <c r="D6" s="100"/>
      <c r="E6" s="101"/>
      <c r="F6" s="102">
        <v>3000000</v>
      </c>
      <c r="G6" s="41" t="s">
        <v>169</v>
      </c>
    </row>
    <row r="7" spans="1:13" x14ac:dyDescent="0.2">
      <c r="A7" s="43"/>
      <c r="B7" s="43"/>
      <c r="C7" s="103" t="s">
        <v>170</v>
      </c>
      <c r="D7" s="103"/>
      <c r="E7" s="104">
        <v>4000000</v>
      </c>
      <c r="F7" s="104"/>
      <c r="G7" s="41" t="s">
        <v>171</v>
      </c>
    </row>
    <row r="8" spans="1:13" x14ac:dyDescent="0.2">
      <c r="A8" s="43"/>
      <c r="B8" s="43"/>
      <c r="C8" s="103" t="s">
        <v>172</v>
      </c>
      <c r="D8" s="103"/>
      <c r="E8" s="104">
        <v>2720000</v>
      </c>
      <c r="F8" s="104"/>
      <c r="G8" s="41" t="s">
        <v>171</v>
      </c>
    </row>
    <row r="9" spans="1:13" x14ac:dyDescent="0.2">
      <c r="A9" s="43"/>
      <c r="B9" s="43"/>
      <c r="C9" s="103" t="s">
        <v>173</v>
      </c>
      <c r="D9" s="103"/>
      <c r="E9" s="104">
        <v>517520</v>
      </c>
      <c r="F9" s="104"/>
      <c r="G9" s="105" t="s">
        <v>174</v>
      </c>
      <c r="L9" s="176" t="s">
        <v>252</v>
      </c>
      <c r="M9" s="176"/>
    </row>
    <row r="10" spans="1:13" x14ac:dyDescent="0.2">
      <c r="A10" s="43"/>
      <c r="B10" s="43"/>
      <c r="C10" s="103" t="s">
        <v>175</v>
      </c>
      <c r="D10" s="103"/>
      <c r="E10" s="104">
        <v>3485923</v>
      </c>
      <c r="F10" s="104"/>
      <c r="G10" s="105"/>
    </row>
    <row r="11" spans="1:13" x14ac:dyDescent="0.2">
      <c r="A11" s="43"/>
      <c r="B11" s="43"/>
      <c r="C11" s="103" t="s">
        <v>176</v>
      </c>
      <c r="D11" s="103"/>
      <c r="E11" s="104">
        <v>1700000</v>
      </c>
      <c r="F11" s="104"/>
      <c r="G11" s="105"/>
    </row>
    <row r="12" spans="1:13" x14ac:dyDescent="0.2">
      <c r="A12" s="43"/>
      <c r="B12" s="43"/>
      <c r="C12" s="103" t="s">
        <v>177</v>
      </c>
      <c r="D12" s="103"/>
      <c r="E12" s="104"/>
      <c r="F12" s="104"/>
      <c r="G12" s="105" t="s">
        <v>178</v>
      </c>
      <c r="L12" s="176" t="s">
        <v>253</v>
      </c>
      <c r="M12" s="176"/>
    </row>
    <row r="13" spans="1:13" x14ac:dyDescent="0.2">
      <c r="A13" s="43"/>
      <c r="B13" s="43"/>
      <c r="C13" s="44" t="s">
        <v>179</v>
      </c>
      <c r="D13" s="44"/>
      <c r="E13" s="101"/>
      <c r="F13" s="102">
        <v>2042385</v>
      </c>
      <c r="G13" s="105" t="s">
        <v>180</v>
      </c>
    </row>
    <row r="14" spans="1:13" x14ac:dyDescent="0.2">
      <c r="A14" s="43"/>
      <c r="B14" s="43"/>
      <c r="C14" s="103" t="s">
        <v>181</v>
      </c>
      <c r="D14" s="103"/>
      <c r="E14" s="104">
        <v>5305087</v>
      </c>
      <c r="F14" s="104"/>
      <c r="G14" s="105" t="s">
        <v>182</v>
      </c>
    </row>
    <row r="15" spans="1:13" x14ac:dyDescent="0.2">
      <c r="A15" s="43"/>
      <c r="B15" s="43"/>
      <c r="C15" s="106" t="s">
        <v>183</v>
      </c>
      <c r="D15" s="46">
        <f>A6</f>
        <v>1332</v>
      </c>
      <c r="E15" s="104">
        <f>SUM(E6:E14)</f>
        <v>17728530</v>
      </c>
      <c r="F15" s="102">
        <f>SUM(F6:F14)</f>
        <v>5042385</v>
      </c>
      <c r="G15" s="105"/>
    </row>
    <row r="16" spans="1:13" x14ac:dyDescent="0.2">
      <c r="A16" s="43"/>
      <c r="B16" s="43"/>
      <c r="C16" s="46" t="s">
        <v>47</v>
      </c>
      <c r="E16" s="107">
        <f>E15+F15</f>
        <v>22770915</v>
      </c>
      <c r="F16" s="107"/>
      <c r="G16" s="108"/>
    </row>
    <row r="17" spans="1:7" x14ac:dyDescent="0.2">
      <c r="A17" s="43"/>
      <c r="B17" s="43"/>
      <c r="C17" s="49"/>
      <c r="D17" s="49"/>
      <c r="E17" s="109"/>
      <c r="F17" s="109"/>
    </row>
    <row r="18" spans="1:7" x14ac:dyDescent="0.2">
      <c r="A18" s="41">
        <v>1346</v>
      </c>
      <c r="B18" s="41" t="str">
        <f>VLOOKUP(A18,'[1]PPTO 2025 CGU'!B:C,2,FALSE)</f>
        <v>ACTIVIDADES FÍSICAS</v>
      </c>
      <c r="C18" s="110" t="s">
        <v>184</v>
      </c>
      <c r="D18" s="103"/>
      <c r="E18" s="111">
        <v>1934197</v>
      </c>
      <c r="F18" s="111"/>
      <c r="G18" s="41"/>
    </row>
    <row r="19" spans="1:7" x14ac:dyDescent="0.2">
      <c r="A19" s="43"/>
      <c r="B19" s="43"/>
      <c r="C19" s="110" t="s">
        <v>185</v>
      </c>
      <c r="D19" s="103"/>
      <c r="E19" s="111">
        <v>23364124</v>
      </c>
      <c r="F19" s="111"/>
      <c r="G19" s="41" t="s">
        <v>186</v>
      </c>
    </row>
    <row r="20" spans="1:7" x14ac:dyDescent="0.2">
      <c r="A20" s="43"/>
      <c r="B20" s="43"/>
      <c r="C20" s="110" t="s">
        <v>75</v>
      </c>
      <c r="D20" s="110"/>
      <c r="E20" s="111">
        <v>3000000</v>
      </c>
      <c r="F20" s="111"/>
      <c r="G20" s="41" t="s">
        <v>187</v>
      </c>
    </row>
    <row r="21" spans="1:7" x14ac:dyDescent="0.2">
      <c r="A21" s="43"/>
      <c r="B21" s="43"/>
      <c r="C21" s="110" t="s">
        <v>76</v>
      </c>
      <c r="D21" s="110"/>
      <c r="E21" s="111">
        <v>1500000</v>
      </c>
      <c r="F21" s="111"/>
      <c r="G21" s="41"/>
    </row>
    <row r="22" spans="1:7" x14ac:dyDescent="0.2">
      <c r="A22" s="43"/>
      <c r="B22" s="43"/>
      <c r="C22" s="110" t="s">
        <v>77</v>
      </c>
      <c r="D22" s="110"/>
      <c r="E22" s="111">
        <v>4102295</v>
      </c>
      <c r="F22" s="112"/>
      <c r="G22" s="41"/>
    </row>
    <row r="23" spans="1:7" x14ac:dyDescent="0.2">
      <c r="A23" s="43"/>
      <c r="B23" s="43"/>
      <c r="C23" s="110" t="s">
        <v>78</v>
      </c>
      <c r="D23" s="110"/>
      <c r="E23" s="111">
        <v>1000000</v>
      </c>
      <c r="F23" s="111"/>
      <c r="G23" s="41" t="s">
        <v>188</v>
      </c>
    </row>
    <row r="24" spans="1:7" x14ac:dyDescent="0.2">
      <c r="A24" s="43"/>
      <c r="B24" s="43"/>
      <c r="C24" s="110" t="s">
        <v>79</v>
      </c>
      <c r="D24" s="110"/>
      <c r="E24" s="111">
        <v>600000</v>
      </c>
      <c r="F24" s="111"/>
      <c r="G24" s="41" t="s">
        <v>189</v>
      </c>
    </row>
    <row r="25" spans="1:7" x14ac:dyDescent="0.2">
      <c r="A25" s="43"/>
      <c r="B25" s="43"/>
      <c r="C25" s="103" t="s">
        <v>80</v>
      </c>
      <c r="D25" s="103"/>
      <c r="E25" s="113">
        <v>705000</v>
      </c>
      <c r="F25" s="108"/>
      <c r="G25" s="41" t="s">
        <v>190</v>
      </c>
    </row>
    <row r="26" spans="1:7" x14ac:dyDescent="0.2">
      <c r="A26" s="43"/>
      <c r="B26" s="43"/>
      <c r="C26" s="110" t="s">
        <v>81</v>
      </c>
      <c r="D26" s="110"/>
      <c r="E26" s="114">
        <v>2790000</v>
      </c>
      <c r="F26" s="114"/>
      <c r="G26" s="41"/>
    </row>
    <row r="27" spans="1:7" x14ac:dyDescent="0.2">
      <c r="A27" s="43"/>
      <c r="B27" s="43"/>
      <c r="C27" s="110" t="s">
        <v>82</v>
      </c>
      <c r="D27" s="110"/>
      <c r="E27" s="111">
        <v>4691032</v>
      </c>
      <c r="F27" s="111"/>
      <c r="G27" s="41" t="s">
        <v>191</v>
      </c>
    </row>
    <row r="28" spans="1:7" x14ac:dyDescent="0.2">
      <c r="A28" s="43"/>
      <c r="B28" s="43"/>
      <c r="C28" s="110" t="s">
        <v>83</v>
      </c>
      <c r="D28" s="110"/>
      <c r="E28" s="111">
        <v>1870124</v>
      </c>
      <c r="F28" s="111"/>
      <c r="G28" s="41" t="s">
        <v>192</v>
      </c>
    </row>
    <row r="29" spans="1:7" x14ac:dyDescent="0.2">
      <c r="A29" s="43"/>
      <c r="B29" s="43"/>
      <c r="C29" s="110" t="s">
        <v>84</v>
      </c>
      <c r="D29" s="110"/>
      <c r="E29" s="111">
        <v>1960369</v>
      </c>
      <c r="F29" s="111"/>
      <c r="G29" s="41" t="s">
        <v>193</v>
      </c>
    </row>
    <row r="30" spans="1:7" x14ac:dyDescent="0.2">
      <c r="A30" s="43"/>
      <c r="B30" s="43"/>
      <c r="C30" s="110" t="s">
        <v>85</v>
      </c>
      <c r="D30" s="110"/>
      <c r="E30" s="114">
        <v>851450</v>
      </c>
      <c r="F30" s="114"/>
      <c r="G30" s="41"/>
    </row>
    <row r="31" spans="1:7" x14ac:dyDescent="0.2">
      <c r="A31" s="43"/>
      <c r="B31" s="43"/>
      <c r="C31" s="110" t="s">
        <v>86</v>
      </c>
      <c r="D31" s="110"/>
      <c r="E31" s="111">
        <v>1545000</v>
      </c>
      <c r="F31" s="111"/>
      <c r="G31" s="41" t="s">
        <v>194</v>
      </c>
    </row>
    <row r="32" spans="1:7" x14ac:dyDescent="0.2">
      <c r="A32" s="43"/>
      <c r="B32" s="43"/>
      <c r="C32" s="110" t="s">
        <v>87</v>
      </c>
      <c r="D32" s="110"/>
      <c r="E32" s="111">
        <v>3845000</v>
      </c>
      <c r="F32" s="111"/>
      <c r="G32" s="41" t="s">
        <v>195</v>
      </c>
    </row>
    <row r="33" spans="1:11" x14ac:dyDescent="0.2">
      <c r="A33" s="43"/>
      <c r="B33" s="43"/>
      <c r="C33" s="110" t="s">
        <v>88</v>
      </c>
      <c r="D33" s="110"/>
      <c r="E33" s="111">
        <v>1114008</v>
      </c>
      <c r="F33" s="111"/>
      <c r="G33" s="41"/>
    </row>
    <row r="34" spans="1:11" x14ac:dyDescent="0.2">
      <c r="A34" s="43"/>
      <c r="B34" s="43"/>
      <c r="C34" s="110" t="s">
        <v>89</v>
      </c>
      <c r="D34" s="110"/>
      <c r="E34" s="114">
        <v>1125000</v>
      </c>
      <c r="F34" s="114"/>
      <c r="G34" s="41"/>
    </row>
    <row r="35" spans="1:11" x14ac:dyDescent="0.2">
      <c r="A35" s="43"/>
      <c r="B35" s="43"/>
      <c r="C35" s="106" t="s">
        <v>183</v>
      </c>
      <c r="D35" s="46">
        <f>A18</f>
        <v>1346</v>
      </c>
      <c r="E35" s="111">
        <f>SUM(E18:E34)</f>
        <v>55997599</v>
      </c>
      <c r="F35" s="102">
        <f>SUM(F18:F34)</f>
        <v>0</v>
      </c>
      <c r="G35" s="41"/>
    </row>
    <row r="36" spans="1:11" x14ac:dyDescent="0.2">
      <c r="A36" s="43"/>
      <c r="B36" s="43"/>
      <c r="C36" s="46" t="s">
        <v>47</v>
      </c>
      <c r="E36" s="107">
        <f>E35+F35</f>
        <v>55997599</v>
      </c>
      <c r="F36" s="109"/>
    </row>
    <row r="37" spans="1:11" x14ac:dyDescent="0.2">
      <c r="A37" s="43"/>
      <c r="B37" s="43"/>
      <c r="C37" s="43"/>
      <c r="D37" s="43"/>
      <c r="E37" s="115"/>
      <c r="F37" s="115"/>
    </row>
    <row r="38" spans="1:11" x14ac:dyDescent="0.2">
      <c r="A38" s="41">
        <v>1347</v>
      </c>
      <c r="B38" s="41" t="str">
        <f>VLOOKUP(A38,'[1]PPTO 2025 CGU'!B:C,2,FALSE)</f>
        <v>ACTIVIDADES PROFESIONALES</v>
      </c>
      <c r="C38" s="44" t="s">
        <v>196</v>
      </c>
      <c r="D38" s="44"/>
      <c r="E38" s="44"/>
      <c r="F38" s="102">
        <v>932371</v>
      </c>
      <c r="G38" s="41"/>
    </row>
    <row r="39" spans="1:11" s="43" customFormat="1" x14ac:dyDescent="0.2">
      <c r="C39" s="110" t="s">
        <v>197</v>
      </c>
      <c r="D39" s="103"/>
      <c r="E39" s="111">
        <v>726135</v>
      </c>
      <c r="F39" s="111"/>
      <c r="G39" s="41" t="s">
        <v>198</v>
      </c>
    </row>
    <row r="40" spans="1:11" s="43" customFormat="1" x14ac:dyDescent="0.2">
      <c r="C40" s="51" t="s">
        <v>199</v>
      </c>
      <c r="D40" s="51"/>
      <c r="E40" s="116"/>
      <c r="F40" s="117">
        <v>7715550</v>
      </c>
      <c r="G40" s="41" t="s">
        <v>200</v>
      </c>
    </row>
    <row r="41" spans="1:11" x14ac:dyDescent="0.2">
      <c r="A41" s="43"/>
      <c r="B41" s="43"/>
      <c r="C41" s="110" t="s">
        <v>201</v>
      </c>
      <c r="D41" s="103"/>
      <c r="E41" s="111"/>
      <c r="F41" s="111"/>
      <c r="G41" s="41" t="s">
        <v>202</v>
      </c>
      <c r="I41" s="176" t="s">
        <v>254</v>
      </c>
      <c r="J41" s="176"/>
      <c r="K41" s="176"/>
    </row>
    <row r="42" spans="1:11" x14ac:dyDescent="0.2">
      <c r="A42" s="43"/>
      <c r="B42" s="43"/>
      <c r="C42" s="103" t="s">
        <v>90</v>
      </c>
      <c r="D42" s="103"/>
      <c r="E42" s="111">
        <v>3578503</v>
      </c>
      <c r="F42" s="111"/>
      <c r="G42" s="41" t="s">
        <v>203</v>
      </c>
    </row>
    <row r="43" spans="1:11" x14ac:dyDescent="0.2">
      <c r="A43" s="43"/>
      <c r="B43" s="43"/>
      <c r="C43" s="106" t="s">
        <v>183</v>
      </c>
      <c r="D43" s="46">
        <f>A38</f>
        <v>1347</v>
      </c>
      <c r="E43" s="111">
        <f>SUM(E38:E42)</f>
        <v>4304638</v>
      </c>
      <c r="F43" s="102">
        <f>SUM(F38:F42)</f>
        <v>8647921</v>
      </c>
      <c r="G43" s="41"/>
    </row>
    <row r="44" spans="1:11" x14ac:dyDescent="0.2">
      <c r="A44" s="43"/>
      <c r="B44" s="43"/>
      <c r="C44" s="46" t="s">
        <v>47</v>
      </c>
      <c r="D44" s="43"/>
      <c r="E44" s="107">
        <f>E43+F43</f>
        <v>12952559</v>
      </c>
      <c r="F44" s="107"/>
      <c r="G44" s="41"/>
    </row>
    <row r="45" spans="1:11" x14ac:dyDescent="0.2">
      <c r="A45" s="43"/>
      <c r="B45" s="43"/>
      <c r="C45" s="43"/>
      <c r="D45" s="43"/>
      <c r="E45" s="115"/>
      <c r="F45" s="115"/>
    </row>
    <row r="46" spans="1:11" x14ac:dyDescent="0.2">
      <c r="A46" s="41">
        <v>1348</v>
      </c>
      <c r="B46" s="41" t="str">
        <f>VLOOKUP(A46,'[1]PPTO 2025 CGU'!B:C,2,FALSE)</f>
        <v>ACTIVIDADES MILITARES</v>
      </c>
      <c r="C46" s="103" t="s">
        <v>204</v>
      </c>
      <c r="D46" s="118"/>
      <c r="E46" s="111"/>
      <c r="F46" s="111"/>
      <c r="G46" s="41" t="s">
        <v>255</v>
      </c>
    </row>
    <row r="47" spans="1:11" x14ac:dyDescent="0.2">
      <c r="A47" s="43"/>
      <c r="B47" s="43"/>
      <c r="C47" s="106" t="s">
        <v>183</v>
      </c>
      <c r="D47" s="46">
        <f>A46</f>
        <v>1348</v>
      </c>
      <c r="E47" s="111">
        <f>SUM(E46)</f>
        <v>0</v>
      </c>
      <c r="F47" s="102">
        <f>SUM(F46)</f>
        <v>0</v>
      </c>
      <c r="G47" s="41"/>
    </row>
    <row r="48" spans="1:11" x14ac:dyDescent="0.2">
      <c r="A48" s="43"/>
      <c r="B48" s="43"/>
      <c r="C48" s="46" t="s">
        <v>47</v>
      </c>
      <c r="D48" s="43"/>
      <c r="E48" s="107">
        <f>E47+F47</f>
        <v>0</v>
      </c>
      <c r="F48" s="107"/>
      <c r="G48" s="41"/>
    </row>
    <row r="49" spans="1:7" x14ac:dyDescent="0.2">
      <c r="A49" s="43"/>
      <c r="B49" s="43"/>
      <c r="C49" s="43"/>
      <c r="D49" s="43"/>
      <c r="E49" s="119"/>
      <c r="F49" s="119"/>
    </row>
    <row r="50" spans="1:7" x14ac:dyDescent="0.2">
      <c r="A50" s="41">
        <v>1350</v>
      </c>
      <c r="B50" s="41" t="str">
        <f>VLOOKUP(A50,'[1]PPTO 2025 CGU'!B:C,2,FALSE)</f>
        <v>ACTIVIDADES ACADÉMICAS</v>
      </c>
      <c r="C50" s="110" t="s">
        <v>205</v>
      </c>
      <c r="D50" s="41"/>
      <c r="E50" s="111">
        <v>2601751</v>
      </c>
      <c r="F50" s="111"/>
      <c r="G50" s="41" t="s">
        <v>206</v>
      </c>
    </row>
    <row r="51" spans="1:7" x14ac:dyDescent="0.2">
      <c r="A51" s="43"/>
      <c r="B51" s="43"/>
      <c r="C51" s="120" t="s">
        <v>207</v>
      </c>
      <c r="D51" s="121"/>
      <c r="E51" s="122">
        <v>8800113</v>
      </c>
      <c r="F51" s="122"/>
      <c r="G51" s="41" t="s">
        <v>208</v>
      </c>
    </row>
    <row r="52" spans="1:7" x14ac:dyDescent="0.2">
      <c r="A52" s="43"/>
      <c r="B52" s="43"/>
      <c r="C52" s="44" t="s">
        <v>209</v>
      </c>
      <c r="D52" s="44"/>
      <c r="E52" s="44"/>
      <c r="F52" s="102">
        <v>648000</v>
      </c>
      <c r="G52" s="41"/>
    </row>
    <row r="53" spans="1:7" x14ac:dyDescent="0.2">
      <c r="A53" s="43"/>
      <c r="B53" s="43"/>
      <c r="C53" s="110" t="s">
        <v>210</v>
      </c>
      <c r="D53" s="41"/>
      <c r="E53" s="111">
        <v>2600000</v>
      </c>
      <c r="F53" s="111"/>
      <c r="G53" s="41" t="s">
        <v>211</v>
      </c>
    </row>
    <row r="54" spans="1:7" x14ac:dyDescent="0.2">
      <c r="A54" s="43"/>
      <c r="B54" s="43"/>
      <c r="C54" s="120" t="s">
        <v>212</v>
      </c>
      <c r="D54" s="121"/>
      <c r="E54" s="122">
        <v>1571250</v>
      </c>
      <c r="F54" s="122"/>
      <c r="G54" s="41" t="s">
        <v>213</v>
      </c>
    </row>
    <row r="55" spans="1:7" x14ac:dyDescent="0.2">
      <c r="A55" s="43"/>
      <c r="B55" s="43"/>
      <c r="C55" s="44" t="s">
        <v>214</v>
      </c>
      <c r="D55" s="123"/>
      <c r="E55" s="44"/>
      <c r="F55" s="102">
        <v>641658</v>
      </c>
      <c r="G55" s="41"/>
    </row>
    <row r="56" spans="1:7" x14ac:dyDescent="0.2">
      <c r="A56" s="43"/>
      <c r="B56" s="43"/>
      <c r="C56" s="110" t="s">
        <v>215</v>
      </c>
      <c r="D56" s="41"/>
      <c r="E56" s="111">
        <v>700000</v>
      </c>
      <c r="F56" s="111"/>
      <c r="G56" s="41" t="s">
        <v>216</v>
      </c>
    </row>
    <row r="57" spans="1:7" x14ac:dyDescent="0.2">
      <c r="A57" s="43"/>
      <c r="B57" s="43"/>
      <c r="C57" s="110" t="s">
        <v>217</v>
      </c>
      <c r="D57" s="41"/>
      <c r="E57" s="111">
        <v>2727700</v>
      </c>
      <c r="F57" s="111"/>
      <c r="G57" s="41" t="s">
        <v>218</v>
      </c>
    </row>
    <row r="58" spans="1:7" x14ac:dyDescent="0.2">
      <c r="A58" s="43"/>
      <c r="B58" s="43"/>
      <c r="C58" s="110" t="s">
        <v>219</v>
      </c>
      <c r="D58" s="41"/>
      <c r="E58" s="111">
        <v>1224680</v>
      </c>
      <c r="F58" s="111"/>
      <c r="G58" s="41" t="s">
        <v>220</v>
      </c>
    </row>
    <row r="59" spans="1:7" x14ac:dyDescent="0.2">
      <c r="A59" s="43"/>
      <c r="B59" s="43"/>
      <c r="C59" s="106" t="s">
        <v>183</v>
      </c>
      <c r="D59" s="46">
        <f>A50</f>
        <v>1350</v>
      </c>
      <c r="E59" s="111">
        <f>SUM(E50:E58)</f>
        <v>20225494</v>
      </c>
      <c r="F59" s="102">
        <f>SUM(F50:F58)</f>
        <v>1289658</v>
      </c>
      <c r="G59" s="43"/>
    </row>
    <row r="60" spans="1:7" x14ac:dyDescent="0.2">
      <c r="A60" s="43"/>
      <c r="B60" s="43"/>
      <c r="C60" s="46" t="s">
        <v>47</v>
      </c>
      <c r="D60" s="43"/>
      <c r="E60" s="107">
        <f>E59+F59</f>
        <v>21515152</v>
      </c>
      <c r="F60" s="109"/>
      <c r="G60" s="43"/>
    </row>
    <row r="61" spans="1:7" x14ac:dyDescent="0.2">
      <c r="A61" s="43"/>
      <c r="B61" s="43"/>
      <c r="C61" s="49"/>
      <c r="D61" s="49"/>
      <c r="E61" s="109"/>
      <c r="F61" s="109"/>
      <c r="G61" s="43"/>
    </row>
    <row r="62" spans="1:7" x14ac:dyDescent="0.2">
      <c r="A62" s="43"/>
      <c r="B62" s="43"/>
      <c r="C62" s="43"/>
      <c r="D62" s="43"/>
      <c r="E62" s="119"/>
      <c r="F62" s="119"/>
    </row>
    <row r="63" spans="1:7" x14ac:dyDescent="0.2">
      <c r="A63" s="43"/>
      <c r="B63" s="43"/>
      <c r="C63" s="43"/>
      <c r="D63" s="43"/>
      <c r="E63" s="119"/>
      <c r="F63" s="119"/>
      <c r="G63" s="43"/>
    </row>
    <row r="64" spans="1:7" x14ac:dyDescent="0.2">
      <c r="A64" s="41">
        <v>1351</v>
      </c>
      <c r="B64" s="41" t="str">
        <f>VLOOKUP(A64,'[1]PPTO 2025 CGU'!B:C,2,FALSE)</f>
        <v>ALIMENTACIÓN</v>
      </c>
      <c r="C64" s="53" t="s">
        <v>221</v>
      </c>
      <c r="D64" s="53"/>
      <c r="E64" s="124">
        <v>30027783</v>
      </c>
      <c r="F64" s="115"/>
    </row>
    <row r="65" spans="1:6" x14ac:dyDescent="0.2">
      <c r="A65" s="43"/>
      <c r="B65" s="43"/>
      <c r="C65" s="53"/>
      <c r="D65" s="53"/>
      <c r="E65" s="124"/>
      <c r="F65" s="115"/>
    </row>
    <row r="66" spans="1:6" x14ac:dyDescent="0.2">
      <c r="A66" s="43"/>
      <c r="B66" s="43"/>
      <c r="C66" s="106" t="s">
        <v>183</v>
      </c>
      <c r="D66" s="53"/>
      <c r="E66" s="124"/>
      <c r="F66" s="115"/>
    </row>
    <row r="67" spans="1:6" x14ac:dyDescent="0.2">
      <c r="A67" s="43"/>
      <c r="B67" s="43"/>
      <c r="C67" s="46" t="s">
        <v>47</v>
      </c>
      <c r="D67" s="46">
        <f>A64</f>
        <v>1351</v>
      </c>
      <c r="E67" s="107">
        <f>SUM(E64:E66)</f>
        <v>30027783</v>
      </c>
      <c r="F67" s="109"/>
    </row>
    <row r="72" spans="1:6" ht="18" x14ac:dyDescent="0.25">
      <c r="A72" s="209" t="s">
        <v>47</v>
      </c>
      <c r="B72" s="209"/>
      <c r="C72" s="209"/>
      <c r="D72" s="130"/>
      <c r="E72" s="55">
        <f>E64+F32+E26+E1+E21+E29</f>
        <v>36278152</v>
      </c>
      <c r="F72" s="132"/>
    </row>
  </sheetData>
  <mergeCells count="3">
    <mergeCell ref="A2:E2"/>
    <mergeCell ref="A4:E4"/>
    <mergeCell ref="A72:C7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0"/>
  <sheetViews>
    <sheetView workbookViewId="0">
      <selection activeCell="E15" sqref="E15"/>
    </sheetView>
  </sheetViews>
  <sheetFormatPr baseColWidth="10" defaultRowHeight="12.75" x14ac:dyDescent="0.2"/>
  <cols>
    <col min="1" max="1" width="11.5703125" style="38" bestFit="1" customWidth="1"/>
    <col min="2" max="2" width="26.5703125" style="38" bestFit="1" customWidth="1"/>
    <col min="3" max="3" width="57" style="38" bestFit="1" customWidth="1"/>
    <col min="4" max="4" width="5" style="38" bestFit="1" customWidth="1"/>
    <col min="5" max="5" width="20" style="38" bestFit="1" customWidth="1"/>
    <col min="6" max="6" width="18" style="38" bestFit="1" customWidth="1"/>
    <col min="7" max="7" width="24.7109375" style="38" bestFit="1" customWidth="1"/>
    <col min="8" max="8" width="11.42578125" style="38"/>
    <col min="9" max="9" width="12.28515625" style="38" bestFit="1" customWidth="1"/>
    <col min="10" max="16384" width="11.42578125" style="38"/>
  </cols>
  <sheetData>
    <row r="2" spans="1:6" x14ac:dyDescent="0.2">
      <c r="A2" s="210" t="s">
        <v>38</v>
      </c>
      <c r="B2" s="210"/>
      <c r="C2" s="210"/>
      <c r="D2" s="210"/>
      <c r="E2" s="210"/>
    </row>
    <row r="4" spans="1:6" x14ac:dyDescent="0.2">
      <c r="A4" s="208" t="s">
        <v>0</v>
      </c>
      <c r="B4" s="208"/>
      <c r="C4" s="208"/>
      <c r="D4" s="208"/>
      <c r="E4" s="208"/>
    </row>
    <row r="5" spans="1:6" x14ac:dyDescent="0.2">
      <c r="A5" s="39" t="s">
        <v>46</v>
      </c>
      <c r="B5" s="39" t="s">
        <v>16</v>
      </c>
      <c r="C5" s="40" t="s">
        <v>72</v>
      </c>
      <c r="D5" s="40"/>
      <c r="E5" s="39" t="s">
        <v>73</v>
      </c>
    </row>
    <row r="6" spans="1:6" x14ac:dyDescent="0.2">
      <c r="A6" s="41">
        <v>1331</v>
      </c>
      <c r="B6" s="41" t="str">
        <f>VLOOKUP(A6,'[1]PPTO 2025 CGU'!B:C,2,FALSE)</f>
        <v>CAPITAL ESNAVAL</v>
      </c>
      <c r="C6" s="41"/>
      <c r="D6" s="41"/>
      <c r="E6" s="42"/>
    </row>
    <row r="7" spans="1:6" x14ac:dyDescent="0.2">
      <c r="A7" s="43"/>
      <c r="B7" s="43"/>
      <c r="C7" s="46" t="s">
        <v>47</v>
      </c>
      <c r="D7" s="46">
        <f>A6</f>
        <v>1331</v>
      </c>
      <c r="E7" s="47">
        <f>E6</f>
        <v>0</v>
      </c>
    </row>
    <row r="9" spans="1:6" x14ac:dyDescent="0.2">
      <c r="A9" s="41">
        <v>1333</v>
      </c>
      <c r="B9" s="41" t="str">
        <f>VLOOKUP(A9,'[1]PPTO 2025 CGU'!B:C,2,FALSE)</f>
        <v>CONTROL DE GESTIÓN</v>
      </c>
      <c r="C9" s="41" t="s">
        <v>92</v>
      </c>
      <c r="D9" s="41"/>
      <c r="E9" s="42">
        <v>2500000</v>
      </c>
      <c r="F9" s="38" t="s">
        <v>74</v>
      </c>
    </row>
    <row r="10" spans="1:6" x14ac:dyDescent="0.2">
      <c r="A10" s="43"/>
      <c r="B10" s="43"/>
      <c r="C10" s="46" t="s">
        <v>47</v>
      </c>
      <c r="D10" s="46">
        <f>A9</f>
        <v>1333</v>
      </c>
      <c r="E10" s="47">
        <f>E9</f>
        <v>2500000</v>
      </c>
    </row>
    <row r="11" spans="1:6" x14ac:dyDescent="0.2">
      <c r="A11" s="43"/>
      <c r="B11" s="43"/>
      <c r="C11" s="49"/>
      <c r="D11" s="49"/>
      <c r="E11" s="50"/>
    </row>
    <row r="12" spans="1:6" x14ac:dyDescent="0.2">
      <c r="A12" s="41">
        <v>1334</v>
      </c>
      <c r="B12" s="41" t="str">
        <f>VLOOKUP(A12,'[1]PPTO 2025 CGU'!B:C,2,FALSE)</f>
        <v>DEPTO. EJECUTIVO</v>
      </c>
      <c r="C12" s="41"/>
      <c r="D12" s="41"/>
      <c r="E12" s="42"/>
    </row>
    <row r="13" spans="1:6" x14ac:dyDescent="0.2">
      <c r="A13" s="43"/>
      <c r="B13" s="43"/>
      <c r="C13" s="46" t="s">
        <v>47</v>
      </c>
      <c r="D13" s="46">
        <f>A12</f>
        <v>1334</v>
      </c>
      <c r="E13" s="47">
        <f>E12</f>
        <v>0</v>
      </c>
    </row>
    <row r="14" spans="1:6" x14ac:dyDescent="0.2">
      <c r="A14" s="43"/>
      <c r="B14" s="43"/>
      <c r="C14" s="49"/>
      <c r="D14" s="49"/>
      <c r="E14" s="50"/>
    </row>
    <row r="15" spans="1:6" x14ac:dyDescent="0.2">
      <c r="A15" s="41">
        <v>1335</v>
      </c>
      <c r="B15" s="41" t="str">
        <f>VLOOKUP(A15,'[1]PPTO 2025 CGU'!B:C,2,FALSE)</f>
        <v>DEPTO. ABASTECIMIENTO</v>
      </c>
      <c r="C15" s="41" t="s">
        <v>93</v>
      </c>
      <c r="D15" s="41"/>
      <c r="E15" s="42">
        <f>-29822772</f>
        <v>-29822772</v>
      </c>
    </row>
    <row r="16" spans="1:6" x14ac:dyDescent="0.2">
      <c r="A16" s="43"/>
      <c r="B16" s="43"/>
      <c r="C16" s="41" t="s">
        <v>94</v>
      </c>
      <c r="D16" s="41"/>
      <c r="E16" s="42"/>
    </row>
    <row r="17" spans="1:7" x14ac:dyDescent="0.2">
      <c r="A17" s="43"/>
      <c r="B17" s="43"/>
      <c r="C17" s="44" t="s">
        <v>95</v>
      </c>
      <c r="D17" s="44"/>
      <c r="E17" s="45">
        <v>-20000000</v>
      </c>
    </row>
    <row r="18" spans="1:7" x14ac:dyDescent="0.2">
      <c r="A18" s="43"/>
      <c r="B18" s="43"/>
      <c r="C18" s="44" t="s">
        <v>96</v>
      </c>
      <c r="E18" s="45"/>
      <c r="F18" s="45">
        <v>-290833200</v>
      </c>
      <c r="G18" s="38" t="s">
        <v>97</v>
      </c>
    </row>
    <row r="19" spans="1:7" x14ac:dyDescent="0.2">
      <c r="A19" s="43"/>
      <c r="B19" s="43"/>
      <c r="C19" s="46" t="s">
        <v>47</v>
      </c>
      <c r="D19" s="46">
        <f>A15</f>
        <v>1335</v>
      </c>
      <c r="E19" s="47">
        <f>SUM(E15:E18)</f>
        <v>-49822772</v>
      </c>
    </row>
    <row r="20" spans="1:7" x14ac:dyDescent="0.2">
      <c r="A20" s="43"/>
      <c r="B20" s="43"/>
      <c r="C20" s="49"/>
      <c r="D20" s="49"/>
      <c r="E20" s="50"/>
    </row>
    <row r="21" spans="1:7" x14ac:dyDescent="0.2">
      <c r="A21" s="41">
        <v>1336</v>
      </c>
      <c r="B21" s="41" t="str">
        <f>VLOOKUP(A21,'[1]PPTO 2025 CGU'!B:C,2,FALSE)</f>
        <v>DEPTO. SANIDAD</v>
      </c>
      <c r="C21" s="41" t="s">
        <v>98</v>
      </c>
      <c r="D21" s="41"/>
      <c r="E21" s="42">
        <v>1573350</v>
      </c>
      <c r="F21" s="38" t="s">
        <v>74</v>
      </c>
    </row>
    <row r="22" spans="1:7" x14ac:dyDescent="0.2">
      <c r="A22" s="43"/>
      <c r="B22" s="43"/>
      <c r="C22" s="41" t="s">
        <v>99</v>
      </c>
      <c r="D22" s="41"/>
      <c r="E22" s="42">
        <v>0</v>
      </c>
      <c r="F22" s="42">
        <v>2060082</v>
      </c>
    </row>
    <row r="23" spans="1:7" x14ac:dyDescent="0.2">
      <c r="A23" s="43"/>
      <c r="B23" s="43"/>
      <c r="C23" s="46" t="s">
        <v>47</v>
      </c>
      <c r="D23" s="46">
        <f>A21</f>
        <v>1336</v>
      </c>
      <c r="E23" s="47">
        <f>SUM(E21:E22)</f>
        <v>1573350</v>
      </c>
    </row>
    <row r="24" spans="1:7" x14ac:dyDescent="0.2">
      <c r="A24" s="43"/>
      <c r="B24" s="43"/>
      <c r="C24" s="43"/>
      <c r="D24" s="43"/>
      <c r="E24" s="52"/>
    </row>
    <row r="25" spans="1:7" x14ac:dyDescent="0.2">
      <c r="A25" s="41">
        <v>1337</v>
      </c>
      <c r="B25" s="41" t="str">
        <f>VLOOKUP(A25,'[1]PPTO 2025 CGU'!B:C,2,FALSE)</f>
        <v>DEPTO. MANT. Y SERVICIO</v>
      </c>
      <c r="C25" s="41" t="s">
        <v>100</v>
      </c>
      <c r="D25" s="41"/>
      <c r="E25" s="42">
        <f>11387938+3300000</f>
        <v>14687938</v>
      </c>
      <c r="F25" s="38" t="s">
        <v>101</v>
      </c>
    </row>
    <row r="26" spans="1:7" x14ac:dyDescent="0.2">
      <c r="A26" s="43"/>
      <c r="B26" s="43"/>
      <c r="C26" s="41" t="s">
        <v>102</v>
      </c>
      <c r="D26" s="41"/>
      <c r="E26" s="42"/>
      <c r="F26" s="38" t="s">
        <v>103</v>
      </c>
    </row>
    <row r="27" spans="1:7" x14ac:dyDescent="0.2">
      <c r="A27" s="43"/>
      <c r="B27" s="43"/>
      <c r="C27" s="44" t="s">
        <v>104</v>
      </c>
      <c r="D27" s="44"/>
      <c r="E27" s="45"/>
      <c r="F27" s="38" t="s">
        <v>74</v>
      </c>
    </row>
    <row r="28" spans="1:7" x14ac:dyDescent="0.2">
      <c r="A28" s="43"/>
      <c r="B28" s="43"/>
      <c r="C28" s="41" t="s">
        <v>105</v>
      </c>
      <c r="D28" s="41"/>
      <c r="E28" s="42"/>
      <c r="F28" s="38" t="s">
        <v>74</v>
      </c>
    </row>
    <row r="29" spans="1:7" x14ac:dyDescent="0.2">
      <c r="A29" s="43"/>
      <c r="B29" s="43"/>
      <c r="C29" s="41" t="s">
        <v>106</v>
      </c>
      <c r="D29" s="41"/>
      <c r="E29" s="42"/>
      <c r="F29" s="38" t="s">
        <v>103</v>
      </c>
    </row>
    <row r="30" spans="1:7" x14ac:dyDescent="0.2">
      <c r="A30" s="43"/>
      <c r="B30" s="43"/>
      <c r="C30" s="41" t="s">
        <v>107</v>
      </c>
      <c r="D30" s="41"/>
      <c r="E30" s="42">
        <v>0</v>
      </c>
      <c r="F30" s="42">
        <v>750000</v>
      </c>
    </row>
    <row r="31" spans="1:7" x14ac:dyDescent="0.2">
      <c r="A31" s="43"/>
      <c r="B31" s="43"/>
      <c r="C31" s="41" t="s">
        <v>108</v>
      </c>
      <c r="D31" s="41"/>
      <c r="E31" s="42">
        <v>0</v>
      </c>
      <c r="F31" s="42">
        <v>12601980</v>
      </c>
    </row>
    <row r="32" spans="1:7" x14ac:dyDescent="0.2">
      <c r="A32" s="43"/>
      <c r="B32" s="43"/>
      <c r="C32" s="46" t="s">
        <v>47</v>
      </c>
      <c r="D32" s="46">
        <f>A25</f>
        <v>1337</v>
      </c>
      <c r="E32" s="47">
        <f>SUM(E25:E31)</f>
        <v>14687938</v>
      </c>
    </row>
    <row r="33" spans="1:9" x14ac:dyDescent="0.2">
      <c r="A33" s="43"/>
      <c r="B33" s="43"/>
      <c r="C33" s="43"/>
      <c r="D33" s="43"/>
      <c r="E33" s="52"/>
    </row>
    <row r="34" spans="1:9" x14ac:dyDescent="0.2">
      <c r="A34" s="43"/>
      <c r="B34" s="43"/>
      <c r="C34" s="43"/>
      <c r="D34" s="43"/>
      <c r="E34" s="43"/>
    </row>
    <row r="35" spans="1:9" x14ac:dyDescent="0.2">
      <c r="A35" s="41">
        <v>1338</v>
      </c>
      <c r="B35" s="41" t="str">
        <f>VLOOKUP(A35,'[1]PPTO 2025 CGU'!B:C,2,FALSE)</f>
        <v>BRIGADA</v>
      </c>
      <c r="C35" s="41" t="s">
        <v>109</v>
      </c>
      <c r="D35" s="41"/>
      <c r="E35" s="42">
        <v>0</v>
      </c>
      <c r="F35" s="42">
        <v>8000000</v>
      </c>
      <c r="G35" s="38" t="s">
        <v>110</v>
      </c>
    </row>
    <row r="36" spans="1:9" x14ac:dyDescent="0.2">
      <c r="A36" s="43"/>
      <c r="B36" s="43"/>
      <c r="C36" s="53" t="s">
        <v>111</v>
      </c>
      <c r="D36" s="53"/>
      <c r="E36" s="56">
        <v>6000000</v>
      </c>
      <c r="F36" s="38" t="s">
        <v>103</v>
      </c>
    </row>
    <row r="37" spans="1:9" s="43" customFormat="1" x14ac:dyDescent="0.2">
      <c r="C37" s="46" t="s">
        <v>47</v>
      </c>
      <c r="D37" s="46">
        <f>A35</f>
        <v>1338</v>
      </c>
      <c r="E37" s="47">
        <f>SUM(E35:E36)</f>
        <v>6000000</v>
      </c>
    </row>
    <row r="38" spans="1:9" s="43" customFormat="1" x14ac:dyDescent="0.2"/>
    <row r="39" spans="1:9" x14ac:dyDescent="0.2">
      <c r="A39" s="41">
        <v>1339</v>
      </c>
      <c r="B39" s="41" t="str">
        <f>VLOOKUP(A39,'[1]PPTO 2025 CGU'!B:C,2,FALSE)</f>
        <v>MARINA</v>
      </c>
      <c r="C39" s="53" t="s">
        <v>112</v>
      </c>
      <c r="D39" s="53"/>
      <c r="E39" s="42">
        <v>4500000</v>
      </c>
      <c r="F39" s="38" t="s">
        <v>74</v>
      </c>
    </row>
    <row r="40" spans="1:9" x14ac:dyDescent="0.2">
      <c r="A40" s="43"/>
      <c r="B40" s="43"/>
      <c r="C40" s="53" t="s">
        <v>113</v>
      </c>
      <c r="D40" s="53"/>
      <c r="E40" s="42">
        <v>550000</v>
      </c>
      <c r="F40" s="38" t="s">
        <v>74</v>
      </c>
    </row>
    <row r="41" spans="1:9" x14ac:dyDescent="0.2">
      <c r="A41" s="43"/>
      <c r="B41" s="43"/>
      <c r="C41" s="57" t="s">
        <v>114</v>
      </c>
      <c r="D41" s="57"/>
      <c r="E41" s="45">
        <v>20000000</v>
      </c>
      <c r="F41" s="45">
        <f>67000000-E41</f>
        <v>47000000</v>
      </c>
      <c r="G41" s="38" t="s">
        <v>115</v>
      </c>
      <c r="I41" s="45">
        <v>20000000</v>
      </c>
    </row>
    <row r="42" spans="1:9" x14ac:dyDescent="0.2">
      <c r="A42" s="43"/>
      <c r="B42" s="43"/>
      <c r="C42" s="46" t="s">
        <v>47</v>
      </c>
      <c r="D42" s="46">
        <f>A39</f>
        <v>1339</v>
      </c>
      <c r="E42" s="47">
        <f>SUM(E39:E41)</f>
        <v>25050000</v>
      </c>
    </row>
    <row r="43" spans="1:9" x14ac:dyDescent="0.2">
      <c r="A43" s="43"/>
      <c r="B43" s="43"/>
      <c r="C43" s="43"/>
      <c r="D43" s="43"/>
      <c r="E43" s="54"/>
    </row>
    <row r="44" spans="1:9" x14ac:dyDescent="0.2">
      <c r="A44" s="43"/>
      <c r="B44" s="43"/>
      <c r="C44" s="43"/>
      <c r="D44" s="43"/>
      <c r="E44" s="54"/>
    </row>
    <row r="45" spans="1:9" x14ac:dyDescent="0.2">
      <c r="A45" s="41">
        <v>1340</v>
      </c>
      <c r="B45" s="41" t="str">
        <f>VLOOKUP(A45,'[1]PPTO 2025 CGU'!B:C,2,FALSE)</f>
        <v>DEPTO. ADMISIÓN Y RR.PP.</v>
      </c>
      <c r="C45" s="53" t="s">
        <v>116</v>
      </c>
      <c r="D45" s="53"/>
      <c r="E45" s="56"/>
      <c r="F45" s="56">
        <v>800000</v>
      </c>
    </row>
    <row r="46" spans="1:9" x14ac:dyDescent="0.2">
      <c r="C46" s="53" t="s">
        <v>117</v>
      </c>
      <c r="D46" s="53"/>
      <c r="E46" s="56"/>
      <c r="F46" s="56">
        <v>750000</v>
      </c>
    </row>
    <row r="47" spans="1:9" x14ac:dyDescent="0.2">
      <c r="C47" s="53" t="s">
        <v>118</v>
      </c>
      <c r="D47" s="53"/>
      <c r="E47" s="56"/>
      <c r="F47" s="56">
        <v>3800000</v>
      </c>
    </row>
    <row r="48" spans="1:9" x14ac:dyDescent="0.2">
      <c r="C48" s="46" t="s">
        <v>47</v>
      </c>
      <c r="D48" s="46">
        <f>A45</f>
        <v>1340</v>
      </c>
      <c r="E48" s="47">
        <f>SUM(E45:E47)</f>
        <v>0</v>
      </c>
    </row>
    <row r="49" spans="1:6" x14ac:dyDescent="0.2">
      <c r="C49" s="49"/>
      <c r="D49" s="49"/>
      <c r="E49" s="50"/>
    </row>
    <row r="50" spans="1:6" x14ac:dyDescent="0.2">
      <c r="A50" s="41">
        <v>1341</v>
      </c>
      <c r="B50" s="41" t="str">
        <f>VLOOKUP(A50,'[1]PPTO 2025 CGU'!B:C,2,FALSE)</f>
        <v>COMPLEJO DEPORTIVO</v>
      </c>
      <c r="C50" s="41" t="s">
        <v>119</v>
      </c>
      <c r="D50" s="41"/>
      <c r="E50" s="42"/>
    </row>
    <row r="51" spans="1:6" x14ac:dyDescent="0.2">
      <c r="A51" s="43"/>
      <c r="B51" s="43"/>
      <c r="C51" s="46" t="s">
        <v>47</v>
      </c>
      <c r="D51" s="46">
        <f>A50</f>
        <v>1341</v>
      </c>
      <c r="E51" s="47">
        <f>E50</f>
        <v>0</v>
      </c>
    </row>
    <row r="52" spans="1:6" x14ac:dyDescent="0.2">
      <c r="C52" s="49"/>
      <c r="D52" s="49"/>
      <c r="E52" s="50"/>
    </row>
    <row r="53" spans="1:6" x14ac:dyDescent="0.2">
      <c r="E53" s="58"/>
    </row>
    <row r="54" spans="1:6" x14ac:dyDescent="0.2">
      <c r="A54" s="41">
        <v>1343</v>
      </c>
      <c r="B54" s="41" t="str">
        <f>VLOOKUP(A54,'[1]PPTO 2025 CGU'!B:C,2,FALSE)</f>
        <v>INFORMÁTICA</v>
      </c>
      <c r="C54" s="53" t="s">
        <v>120</v>
      </c>
      <c r="D54" s="53"/>
      <c r="E54" s="42">
        <v>5000000</v>
      </c>
      <c r="F54" s="38" t="s">
        <v>74</v>
      </c>
    </row>
    <row r="55" spans="1:6" x14ac:dyDescent="0.2">
      <c r="C55" s="59" t="s">
        <v>121</v>
      </c>
      <c r="D55" s="59"/>
      <c r="E55" s="42">
        <v>15000000</v>
      </c>
      <c r="F55" s="42">
        <v>43000000</v>
      </c>
    </row>
    <row r="56" spans="1:6" x14ac:dyDescent="0.2">
      <c r="C56" s="46" t="s">
        <v>47</v>
      </c>
      <c r="D56" s="46">
        <f>A54</f>
        <v>1343</v>
      </c>
      <c r="E56" s="47">
        <f>SUM(E54:E55)</f>
        <v>20000000</v>
      </c>
    </row>
    <row r="57" spans="1:6" x14ac:dyDescent="0.2">
      <c r="E57" s="58"/>
    </row>
    <row r="58" spans="1:6" x14ac:dyDescent="0.2">
      <c r="A58" s="41">
        <v>1344</v>
      </c>
      <c r="B58" s="41" t="str">
        <f>VLOOKUP(A58,'[1]PPTO 2025 CGU'!B:C,2,FALSE)</f>
        <v>SUBDIRECCIÓN</v>
      </c>
      <c r="C58" s="41"/>
      <c r="D58" s="41"/>
      <c r="E58" s="42"/>
    </row>
    <row r="59" spans="1:6" x14ac:dyDescent="0.2">
      <c r="A59" s="43"/>
      <c r="B59" s="43"/>
      <c r="C59" s="46" t="s">
        <v>47</v>
      </c>
      <c r="D59" s="46">
        <f>A58</f>
        <v>1344</v>
      </c>
      <c r="E59" s="47">
        <f>E58</f>
        <v>0</v>
      </c>
    </row>
    <row r="60" spans="1:6" x14ac:dyDescent="0.2">
      <c r="E60" s="58"/>
    </row>
    <row r="61" spans="1:6" x14ac:dyDescent="0.2">
      <c r="E61" s="58"/>
    </row>
    <row r="62" spans="1:6" x14ac:dyDescent="0.2">
      <c r="A62" s="41">
        <v>1345</v>
      </c>
      <c r="B62" s="41" t="str">
        <f>VLOOKUP(A62,'[1]PPTO 2025 CGU'!B:C,2,FALSE)</f>
        <v>DIRECCIÓN</v>
      </c>
      <c r="C62" s="53" t="s">
        <v>122</v>
      </c>
      <c r="D62" s="53"/>
      <c r="E62" s="56">
        <v>3000000</v>
      </c>
      <c r="F62" s="38" t="s">
        <v>74</v>
      </c>
    </row>
    <row r="63" spans="1:6" x14ac:dyDescent="0.2">
      <c r="A63" s="43"/>
      <c r="B63" s="43"/>
      <c r="C63" s="53" t="s">
        <v>123</v>
      </c>
      <c r="D63" s="53"/>
      <c r="E63" s="56">
        <v>2909785</v>
      </c>
      <c r="F63" s="38" t="s">
        <v>74</v>
      </c>
    </row>
    <row r="64" spans="1:6" x14ac:dyDescent="0.2">
      <c r="C64" s="46" t="s">
        <v>47</v>
      </c>
      <c r="D64" s="46">
        <f>A62</f>
        <v>1345</v>
      </c>
      <c r="E64" s="47">
        <f>SUM(E62:E63)</f>
        <v>5909785</v>
      </c>
    </row>
    <row r="66" spans="1:5" x14ac:dyDescent="0.2">
      <c r="A66" s="41">
        <v>1349</v>
      </c>
      <c r="B66" s="41" t="str">
        <f>VLOOKUP(A66,'[1]PPTO 2025 CGU'!B:C,2,FALSE)</f>
        <v>SERVICIOS DE BIENESTAR</v>
      </c>
      <c r="C66" s="41"/>
      <c r="D66" s="41"/>
      <c r="E66" s="41"/>
    </row>
    <row r="67" spans="1:5" x14ac:dyDescent="0.2">
      <c r="C67" s="46" t="s">
        <v>47</v>
      </c>
      <c r="D67" s="46">
        <f>A66</f>
        <v>1349</v>
      </c>
      <c r="E67" s="47">
        <f>SUM(E66)</f>
        <v>0</v>
      </c>
    </row>
    <row r="70" spans="1:5" ht="18" x14ac:dyDescent="0.25">
      <c r="A70" s="211" t="s">
        <v>91</v>
      </c>
      <c r="B70" s="211"/>
      <c r="C70" s="211"/>
      <c r="D70" s="60"/>
      <c r="E70" s="55">
        <f>E67+E64+E59+E56+E51+E42+E37+E32+E23+E13+E10+E7</f>
        <v>75721073</v>
      </c>
    </row>
  </sheetData>
  <mergeCells count="3">
    <mergeCell ref="A2:E2"/>
    <mergeCell ref="A4:E4"/>
    <mergeCell ref="A70:C7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abSelected="1" topLeftCell="A85" workbookViewId="0">
      <selection activeCell="I93" sqref="I93"/>
    </sheetView>
  </sheetViews>
  <sheetFormatPr baseColWidth="10" defaultRowHeight="15" x14ac:dyDescent="0.25"/>
  <cols>
    <col min="1" max="1" width="7.7109375" style="149" bestFit="1" customWidth="1"/>
    <col min="2" max="2" width="66.7109375" style="149" customWidth="1"/>
    <col min="3" max="3" width="28.5703125" style="149" customWidth="1"/>
    <col min="4" max="4" width="16.5703125" style="150" bestFit="1" customWidth="1"/>
    <col min="5" max="5" width="14.7109375" customWidth="1"/>
    <col min="6" max="6" width="14.140625" customWidth="1"/>
    <col min="7" max="7" width="20.7109375" customWidth="1"/>
    <col min="8" max="8" width="14.28515625" customWidth="1"/>
  </cols>
  <sheetData>
    <row r="1" spans="1:7" ht="18.75" x14ac:dyDescent="0.3">
      <c r="A1" s="212" t="s">
        <v>163</v>
      </c>
      <c r="B1" s="212"/>
      <c r="C1" s="212"/>
      <c r="D1" s="212"/>
      <c r="E1" s="136"/>
      <c r="F1" s="136"/>
      <c r="G1" s="139"/>
    </row>
    <row r="2" spans="1:7" ht="11.25" customHeight="1" x14ac:dyDescent="0.25"/>
    <row r="3" spans="1:7" x14ac:dyDescent="0.25">
      <c r="A3" s="140" t="s">
        <v>46</v>
      </c>
      <c r="B3" s="141">
        <v>1320</v>
      </c>
      <c r="C3" s="218" t="s">
        <v>164</v>
      </c>
      <c r="D3" s="219"/>
    </row>
    <row r="4" spans="1:7" x14ac:dyDescent="0.25">
      <c r="A4" s="140" t="s">
        <v>41</v>
      </c>
      <c r="B4" s="140" t="s">
        <v>61</v>
      </c>
      <c r="C4" s="140" t="s">
        <v>62</v>
      </c>
      <c r="D4" s="140" t="s">
        <v>44</v>
      </c>
    </row>
    <row r="5" spans="1:7" x14ac:dyDescent="0.25">
      <c r="A5" s="141"/>
      <c r="B5" s="141" t="s">
        <v>222</v>
      </c>
      <c r="C5" s="141"/>
      <c r="D5" s="138">
        <v>103125</v>
      </c>
    </row>
    <row r="6" spans="1:7" x14ac:dyDescent="0.25">
      <c r="A6" s="220" t="s">
        <v>47</v>
      </c>
      <c r="B6" s="220"/>
      <c r="C6" s="220"/>
      <c r="D6" s="142">
        <f>SUM(D5)</f>
        <v>103125</v>
      </c>
    </row>
    <row r="8" spans="1:7" x14ac:dyDescent="0.25">
      <c r="A8" s="140" t="s">
        <v>46</v>
      </c>
      <c r="B8" s="141">
        <v>1331</v>
      </c>
      <c r="C8" s="218" t="s">
        <v>164</v>
      </c>
      <c r="D8" s="219"/>
    </row>
    <row r="9" spans="1:7" x14ac:dyDescent="0.25">
      <c r="A9" s="140" t="s">
        <v>41</v>
      </c>
      <c r="B9" s="140" t="s">
        <v>61</v>
      </c>
      <c r="C9" s="140" t="s">
        <v>62</v>
      </c>
      <c r="D9" s="140" t="s">
        <v>44</v>
      </c>
    </row>
    <row r="10" spans="1:7" ht="22.5" x14ac:dyDescent="0.25">
      <c r="A10" s="23">
        <v>306</v>
      </c>
      <c r="B10" s="24" t="s">
        <v>157</v>
      </c>
      <c r="C10" s="24" t="s">
        <v>68</v>
      </c>
      <c r="D10" s="30">
        <v>41945000</v>
      </c>
    </row>
    <row r="11" spans="1:7" ht="33.75" x14ac:dyDescent="0.25">
      <c r="A11" s="25">
        <v>380</v>
      </c>
      <c r="B11" s="26" t="s">
        <v>158</v>
      </c>
      <c r="C11" s="26" t="s">
        <v>68</v>
      </c>
      <c r="D11" s="31">
        <f>(30588250-1041250)</f>
        <v>29547000</v>
      </c>
    </row>
    <row r="12" spans="1:7" ht="33.75" x14ac:dyDescent="0.25">
      <c r="A12" s="23">
        <v>382</v>
      </c>
      <c r="B12" s="24" t="s">
        <v>227</v>
      </c>
      <c r="C12" s="24" t="s">
        <v>68</v>
      </c>
      <c r="D12" s="30">
        <v>4813250</v>
      </c>
    </row>
    <row r="13" spans="1:7" ht="22.5" x14ac:dyDescent="0.25">
      <c r="A13" s="25">
        <v>393</v>
      </c>
      <c r="B13" s="26" t="s">
        <v>159</v>
      </c>
      <c r="C13" s="26" t="s">
        <v>71</v>
      </c>
      <c r="D13" s="31">
        <v>27364050</v>
      </c>
    </row>
    <row r="14" spans="1:7" ht="22.5" x14ac:dyDescent="0.25">
      <c r="A14" s="23">
        <v>406</v>
      </c>
      <c r="B14" s="24" t="s">
        <v>160</v>
      </c>
      <c r="C14" s="24" t="s">
        <v>71</v>
      </c>
      <c r="D14" s="30">
        <v>24500000</v>
      </c>
    </row>
    <row r="15" spans="1:7" ht="22.5" x14ac:dyDescent="0.25">
      <c r="A15" s="25">
        <v>412</v>
      </c>
      <c r="B15" s="26" t="s">
        <v>228</v>
      </c>
      <c r="C15" s="26" t="s">
        <v>68</v>
      </c>
      <c r="D15" s="31">
        <v>7507500</v>
      </c>
    </row>
    <row r="16" spans="1:7" ht="22.5" x14ac:dyDescent="0.25">
      <c r="A16" s="23">
        <v>435</v>
      </c>
      <c r="B16" s="24" t="s">
        <v>258</v>
      </c>
      <c r="C16" s="24" t="s">
        <v>71</v>
      </c>
      <c r="D16" s="30">
        <v>3812750</v>
      </c>
    </row>
    <row r="17" spans="1:8" ht="22.5" x14ac:dyDescent="0.25">
      <c r="A17" s="25">
        <v>491</v>
      </c>
      <c r="B17" s="26" t="s">
        <v>259</v>
      </c>
      <c r="C17" s="26" t="s">
        <v>71</v>
      </c>
      <c r="D17" s="31">
        <v>2520000</v>
      </c>
    </row>
    <row r="18" spans="1:8" ht="22.5" x14ac:dyDescent="0.25">
      <c r="A18" s="23">
        <v>495</v>
      </c>
      <c r="B18" s="24" t="s">
        <v>260</v>
      </c>
      <c r="C18" s="24" t="s">
        <v>68</v>
      </c>
      <c r="D18" s="30">
        <v>3570000</v>
      </c>
    </row>
    <row r="19" spans="1:8" x14ac:dyDescent="0.25">
      <c r="A19" s="25">
        <v>517</v>
      </c>
      <c r="B19" s="26" t="s">
        <v>251</v>
      </c>
      <c r="C19" s="26" t="s">
        <v>59</v>
      </c>
      <c r="D19" s="31">
        <v>6000000</v>
      </c>
      <c r="E19" s="135"/>
    </row>
    <row r="20" spans="1:8" ht="22.5" x14ac:dyDescent="0.25">
      <c r="A20" s="23">
        <v>549</v>
      </c>
      <c r="B20" s="24" t="s">
        <v>261</v>
      </c>
      <c r="C20" s="24" t="s">
        <v>71</v>
      </c>
      <c r="D20" s="30">
        <v>2075000</v>
      </c>
      <c r="E20" s="135"/>
    </row>
    <row r="21" spans="1:8" x14ac:dyDescent="0.25">
      <c r="A21" s="141"/>
      <c r="B21" s="141" t="s">
        <v>222</v>
      </c>
      <c r="C21" s="141"/>
      <c r="D21" s="138">
        <v>49778054</v>
      </c>
    </row>
    <row r="22" spans="1:8" ht="22.5" customHeight="1" x14ac:dyDescent="0.25">
      <c r="A22" s="220" t="s">
        <v>47</v>
      </c>
      <c r="B22" s="220"/>
      <c r="C22" s="220"/>
      <c r="D22" s="142">
        <f>SUM(D10:D21)</f>
        <v>203432604</v>
      </c>
    </row>
    <row r="23" spans="1:8" ht="22.5" customHeight="1" x14ac:dyDescent="0.25">
      <c r="A23" s="143"/>
      <c r="B23" s="143"/>
      <c r="C23" s="143"/>
      <c r="D23" s="144"/>
    </row>
    <row r="24" spans="1:8" ht="22.5" customHeight="1" x14ac:dyDescent="0.25">
      <c r="A24" s="143"/>
      <c r="B24" s="143"/>
      <c r="C24" s="143"/>
      <c r="D24" s="144"/>
    </row>
    <row r="25" spans="1:8" ht="22.5" customHeight="1" x14ac:dyDescent="0.25">
      <c r="A25" s="143"/>
      <c r="B25" s="143"/>
      <c r="C25" s="143"/>
      <c r="D25" s="144"/>
    </row>
    <row r="26" spans="1:8" ht="22.5" customHeight="1" x14ac:dyDescent="0.25">
      <c r="A26" s="145" t="s">
        <v>46</v>
      </c>
      <c r="B26" s="146">
        <v>1333</v>
      </c>
      <c r="C26" s="213" t="s">
        <v>281</v>
      </c>
      <c r="D26" s="214"/>
    </row>
    <row r="27" spans="1:8" ht="22.5" customHeight="1" x14ac:dyDescent="0.25">
      <c r="A27" s="145" t="s">
        <v>41</v>
      </c>
      <c r="B27" s="140" t="s">
        <v>61</v>
      </c>
      <c r="C27" s="140" t="s">
        <v>62</v>
      </c>
      <c r="D27" s="147" t="s">
        <v>44</v>
      </c>
    </row>
    <row r="28" spans="1:8" ht="22.5" customHeight="1" x14ac:dyDescent="0.25">
      <c r="A28" s="141"/>
      <c r="B28" s="141" t="s">
        <v>222</v>
      </c>
      <c r="C28" s="141"/>
      <c r="D28" s="148">
        <v>563730</v>
      </c>
    </row>
    <row r="29" spans="1:8" ht="22.5" customHeight="1" x14ac:dyDescent="0.25">
      <c r="A29" s="223" t="s">
        <v>47</v>
      </c>
      <c r="B29" s="223"/>
      <c r="C29" s="223"/>
      <c r="D29" s="197">
        <f>SUM(D28:D28)</f>
        <v>563730</v>
      </c>
    </row>
    <row r="30" spans="1:8" ht="22.5" customHeight="1" x14ac:dyDescent="0.25">
      <c r="A30" s="177"/>
      <c r="B30" s="177"/>
      <c r="C30" s="177"/>
      <c r="D30" s="200"/>
    </row>
    <row r="31" spans="1:8" x14ac:dyDescent="0.25">
      <c r="A31" s="198" t="s">
        <v>46</v>
      </c>
      <c r="B31" s="199">
        <v>1334</v>
      </c>
      <c r="C31" s="221" t="s">
        <v>60</v>
      </c>
      <c r="D31" s="222"/>
      <c r="F31" s="35"/>
      <c r="G31" s="35"/>
      <c r="H31" s="35"/>
    </row>
    <row r="32" spans="1:8" x14ac:dyDescent="0.25">
      <c r="A32" s="145" t="s">
        <v>41</v>
      </c>
      <c r="B32" s="140" t="s">
        <v>61</v>
      </c>
      <c r="C32" s="140" t="s">
        <v>62</v>
      </c>
      <c r="D32" s="147" t="s">
        <v>44</v>
      </c>
      <c r="F32" s="35"/>
      <c r="G32" s="35"/>
      <c r="H32" s="35"/>
    </row>
    <row r="33" spans="1:8" x14ac:dyDescent="0.25">
      <c r="A33" s="141"/>
      <c r="B33" s="141" t="s">
        <v>222</v>
      </c>
      <c r="C33" s="141"/>
      <c r="D33" s="148">
        <v>9005609</v>
      </c>
      <c r="F33" s="33"/>
      <c r="G33" s="33"/>
      <c r="H33" s="34"/>
    </row>
    <row r="34" spans="1:8" x14ac:dyDescent="0.25">
      <c r="A34" s="220" t="s">
        <v>47</v>
      </c>
      <c r="B34" s="220"/>
      <c r="C34" s="220"/>
      <c r="D34" s="142">
        <f>SUM(D33:D33)</f>
        <v>9005609</v>
      </c>
      <c r="F34" s="35"/>
      <c r="G34" s="35"/>
      <c r="H34" s="35"/>
    </row>
    <row r="35" spans="1:8" x14ac:dyDescent="0.25">
      <c r="A35" s="143"/>
      <c r="B35" s="143"/>
      <c r="C35" s="143"/>
      <c r="D35" s="144"/>
      <c r="F35" s="35"/>
      <c r="G35" s="35"/>
      <c r="H35" s="35"/>
    </row>
    <row r="36" spans="1:8" x14ac:dyDescent="0.25">
      <c r="A36" s="143"/>
      <c r="B36" s="143"/>
      <c r="C36" s="143"/>
      <c r="D36" s="144"/>
      <c r="F36" s="35"/>
      <c r="G36" s="35"/>
      <c r="H36" s="35"/>
    </row>
    <row r="37" spans="1:8" x14ac:dyDescent="0.25">
      <c r="A37" s="143"/>
      <c r="B37" s="143"/>
      <c r="C37" s="143"/>
      <c r="D37" s="144"/>
      <c r="F37" s="35"/>
      <c r="G37" s="35"/>
      <c r="H37" s="35"/>
    </row>
    <row r="38" spans="1:8" x14ac:dyDescent="0.25">
      <c r="F38" s="33"/>
      <c r="G38" s="33"/>
      <c r="H38" s="34"/>
    </row>
    <row r="39" spans="1:8" x14ac:dyDescent="0.25">
      <c r="A39" s="145" t="s">
        <v>46</v>
      </c>
      <c r="B39" s="146">
        <v>1335</v>
      </c>
      <c r="C39" s="213" t="s">
        <v>48</v>
      </c>
      <c r="D39" s="214"/>
    </row>
    <row r="40" spans="1:8" x14ac:dyDescent="0.25">
      <c r="A40" s="145" t="s">
        <v>41</v>
      </c>
      <c r="B40" s="140" t="s">
        <v>61</v>
      </c>
      <c r="C40" s="140" t="s">
        <v>62</v>
      </c>
      <c r="D40" s="147" t="s">
        <v>44</v>
      </c>
    </row>
    <row r="41" spans="1:8" x14ac:dyDescent="0.25">
      <c r="A41" s="23">
        <v>530</v>
      </c>
      <c r="B41" s="24" t="s">
        <v>262</v>
      </c>
      <c r="C41" s="24" t="s">
        <v>230</v>
      </c>
      <c r="D41" s="30">
        <f>(19000000-3918555)</f>
        <v>15081445</v>
      </c>
    </row>
    <row r="42" spans="1:8" ht="22.5" x14ac:dyDescent="0.25">
      <c r="A42" s="23">
        <v>486</v>
      </c>
      <c r="B42" s="24" t="s">
        <v>229</v>
      </c>
      <c r="C42" s="24" t="s">
        <v>230</v>
      </c>
      <c r="D42" s="30">
        <f>(127020-42340-21170-21170)</f>
        <v>42340</v>
      </c>
    </row>
    <row r="43" spans="1:8" ht="22.5" x14ac:dyDescent="0.25">
      <c r="A43" s="23">
        <v>64</v>
      </c>
      <c r="B43" s="24" t="s">
        <v>50</v>
      </c>
      <c r="C43" s="24" t="s">
        <v>49</v>
      </c>
      <c r="D43" s="30">
        <v>679920</v>
      </c>
    </row>
    <row r="44" spans="1:8" x14ac:dyDescent="0.25">
      <c r="A44" s="23"/>
      <c r="B44" s="24" t="s">
        <v>18</v>
      </c>
      <c r="C44" s="24"/>
      <c r="D44" s="30">
        <v>12819172</v>
      </c>
    </row>
    <row r="45" spans="1:8" ht="22.5" x14ac:dyDescent="0.25">
      <c r="A45" s="25">
        <v>210</v>
      </c>
      <c r="B45" s="26" t="s">
        <v>69</v>
      </c>
      <c r="C45" s="26" t="s">
        <v>51</v>
      </c>
      <c r="D45" s="31">
        <v>700000</v>
      </c>
      <c r="E45" s="135"/>
    </row>
    <row r="46" spans="1:8" x14ac:dyDescent="0.25">
      <c r="A46" s="141"/>
      <c r="B46" s="141" t="s">
        <v>222</v>
      </c>
      <c r="C46" s="141"/>
      <c r="D46" s="138">
        <f>58248765</f>
        <v>58248765</v>
      </c>
    </row>
    <row r="47" spans="1:8" x14ac:dyDescent="0.25">
      <c r="A47" s="215" t="s">
        <v>47</v>
      </c>
      <c r="B47" s="216"/>
      <c r="C47" s="217"/>
      <c r="D47" s="142">
        <f>SUM(D41:D46)</f>
        <v>87571642</v>
      </c>
    </row>
    <row r="48" spans="1:8" x14ac:dyDescent="0.25">
      <c r="A48" s="143"/>
      <c r="B48" s="143"/>
      <c r="C48" s="143"/>
      <c r="D48" s="144"/>
    </row>
    <row r="49" spans="1:5" x14ac:dyDescent="0.25">
      <c r="A49" s="143"/>
      <c r="B49" s="143"/>
      <c r="C49" s="143"/>
      <c r="D49" s="144"/>
    </row>
    <row r="51" spans="1:5" x14ac:dyDescent="0.25">
      <c r="A51" s="145" t="s">
        <v>46</v>
      </c>
      <c r="B51" s="146">
        <v>1336</v>
      </c>
      <c r="C51" s="213" t="s">
        <v>155</v>
      </c>
      <c r="D51" s="214"/>
    </row>
    <row r="52" spans="1:5" x14ac:dyDescent="0.25">
      <c r="A52" s="23">
        <v>421</v>
      </c>
      <c r="B52" s="24" t="s">
        <v>162</v>
      </c>
      <c r="C52" s="24" t="s">
        <v>161</v>
      </c>
      <c r="D52" s="182">
        <v>1678190</v>
      </c>
    </row>
    <row r="53" spans="1:5" ht="22.5" x14ac:dyDescent="0.25">
      <c r="A53" s="23">
        <v>561</v>
      </c>
      <c r="B53" s="24" t="s">
        <v>263</v>
      </c>
      <c r="C53" s="24" t="s">
        <v>264</v>
      </c>
      <c r="D53" s="182">
        <v>433339</v>
      </c>
      <c r="E53" s="135"/>
    </row>
    <row r="54" spans="1:5" x14ac:dyDescent="0.25">
      <c r="A54" s="152"/>
      <c r="B54" s="141" t="s">
        <v>222</v>
      </c>
      <c r="C54" s="152"/>
      <c r="D54" s="138">
        <v>925000</v>
      </c>
    </row>
    <row r="55" spans="1:5" x14ac:dyDescent="0.25">
      <c r="A55" s="215" t="s">
        <v>47</v>
      </c>
      <c r="B55" s="216"/>
      <c r="C55" s="217"/>
      <c r="D55" s="142">
        <f>SUM(D52:D54)</f>
        <v>3036529</v>
      </c>
    </row>
    <row r="56" spans="1:5" x14ac:dyDescent="0.25">
      <c r="A56" s="143"/>
      <c r="B56" s="143"/>
      <c r="C56" s="143"/>
      <c r="D56" s="144"/>
    </row>
    <row r="57" spans="1:5" x14ac:dyDescent="0.25">
      <c r="A57" s="140" t="s">
        <v>46</v>
      </c>
      <c r="B57" s="141">
        <v>1337</v>
      </c>
      <c r="C57" s="153" t="s">
        <v>7</v>
      </c>
      <c r="D57" s="154"/>
    </row>
    <row r="58" spans="1:5" x14ac:dyDescent="0.25">
      <c r="A58" s="140" t="s">
        <v>41</v>
      </c>
      <c r="B58" s="140" t="s">
        <v>61</v>
      </c>
      <c r="C58" s="140" t="s">
        <v>62</v>
      </c>
      <c r="D58" s="147" t="s">
        <v>44</v>
      </c>
    </row>
    <row r="59" spans="1:5" ht="22.5" x14ac:dyDescent="0.25">
      <c r="A59" s="23">
        <v>511</v>
      </c>
      <c r="B59" s="24" t="s">
        <v>265</v>
      </c>
      <c r="C59" s="24" t="s">
        <v>45</v>
      </c>
      <c r="D59" s="30">
        <v>4607950</v>
      </c>
    </row>
    <row r="60" spans="1:5" ht="22.5" x14ac:dyDescent="0.25">
      <c r="A60" s="23">
        <v>293</v>
      </c>
      <c r="B60" s="24" t="s">
        <v>156</v>
      </c>
      <c r="C60" s="24" t="s">
        <v>45</v>
      </c>
      <c r="D60" s="30">
        <v>7339566</v>
      </c>
    </row>
    <row r="61" spans="1:5" ht="22.5" x14ac:dyDescent="0.25">
      <c r="A61" s="25">
        <v>471</v>
      </c>
      <c r="B61" s="26" t="s">
        <v>231</v>
      </c>
      <c r="C61" s="26" t="s">
        <v>45</v>
      </c>
      <c r="D61" s="31">
        <v>13860483</v>
      </c>
    </row>
    <row r="62" spans="1:5" ht="22.5" x14ac:dyDescent="0.25">
      <c r="A62" s="23">
        <v>481</v>
      </c>
      <c r="B62" s="24" t="s">
        <v>232</v>
      </c>
      <c r="C62" s="24" t="s">
        <v>45</v>
      </c>
      <c r="D62" s="30">
        <v>43690404</v>
      </c>
    </row>
    <row r="63" spans="1:5" ht="22.5" x14ac:dyDescent="0.25">
      <c r="A63" s="25">
        <v>482</v>
      </c>
      <c r="B63" s="26" t="s">
        <v>233</v>
      </c>
      <c r="C63" s="26" t="s">
        <v>45</v>
      </c>
      <c r="D63" s="31">
        <v>25600000</v>
      </c>
    </row>
    <row r="64" spans="1:5" ht="33.75" x14ac:dyDescent="0.25">
      <c r="A64" s="23">
        <v>494</v>
      </c>
      <c r="B64" s="24" t="s">
        <v>234</v>
      </c>
      <c r="C64" s="24" t="s">
        <v>45</v>
      </c>
      <c r="D64" s="30">
        <v>899640</v>
      </c>
    </row>
    <row r="65" spans="1:5" ht="22.5" x14ac:dyDescent="0.25">
      <c r="A65" s="25">
        <v>498</v>
      </c>
      <c r="B65" s="26" t="s">
        <v>235</v>
      </c>
      <c r="C65" s="26" t="s">
        <v>45</v>
      </c>
      <c r="D65" s="31">
        <f>(528000-282744)</f>
        <v>245256</v>
      </c>
    </row>
    <row r="66" spans="1:5" x14ac:dyDescent="0.25">
      <c r="A66" s="23">
        <v>513</v>
      </c>
      <c r="B66" s="24" t="s">
        <v>266</v>
      </c>
      <c r="C66" s="24" t="s">
        <v>45</v>
      </c>
      <c r="D66" s="30">
        <v>1557802</v>
      </c>
    </row>
    <row r="67" spans="1:5" x14ac:dyDescent="0.25">
      <c r="A67" s="23">
        <v>533</v>
      </c>
      <c r="B67" s="24" t="s">
        <v>267</v>
      </c>
      <c r="C67" s="24" t="s">
        <v>45</v>
      </c>
      <c r="D67" s="30">
        <v>4772108</v>
      </c>
    </row>
    <row r="68" spans="1:5" x14ac:dyDescent="0.25">
      <c r="A68" s="155"/>
      <c r="B68" s="141" t="s">
        <v>222</v>
      </c>
      <c r="C68" s="152"/>
      <c r="D68" s="138">
        <v>-86234</v>
      </c>
      <c r="E68" s="135"/>
    </row>
    <row r="69" spans="1:5" x14ac:dyDescent="0.25">
      <c r="A69" s="156"/>
      <c r="B69" s="157"/>
      <c r="C69" s="158" t="s">
        <v>47</v>
      </c>
      <c r="D69" s="159">
        <f>SUM(D59:D68)</f>
        <v>102486975</v>
      </c>
      <c r="E69" s="135"/>
    </row>
    <row r="70" spans="1:5" x14ac:dyDescent="0.25">
      <c r="E70" s="135"/>
    </row>
    <row r="71" spans="1:5" x14ac:dyDescent="0.25">
      <c r="A71" s="140" t="s">
        <v>46</v>
      </c>
      <c r="B71" s="141">
        <v>1338</v>
      </c>
      <c r="C71" s="195" t="s">
        <v>8</v>
      </c>
      <c r="D71" s="154"/>
    </row>
    <row r="72" spans="1:5" x14ac:dyDescent="0.25">
      <c r="A72" s="140" t="s">
        <v>41</v>
      </c>
      <c r="B72" s="140" t="s">
        <v>61</v>
      </c>
      <c r="C72" s="140" t="s">
        <v>62</v>
      </c>
      <c r="D72" s="147" t="s">
        <v>44</v>
      </c>
    </row>
    <row r="73" spans="1:5" x14ac:dyDescent="0.25">
      <c r="A73" s="141"/>
      <c r="B73" s="141" t="s">
        <v>222</v>
      </c>
      <c r="C73" s="152"/>
      <c r="D73" s="148">
        <v>1009410</v>
      </c>
    </row>
    <row r="74" spans="1:5" x14ac:dyDescent="0.25">
      <c r="A74" s="161"/>
      <c r="B74" s="196"/>
      <c r="C74" s="196" t="s">
        <v>47</v>
      </c>
      <c r="D74" s="184">
        <f>SUM(D73:D73)</f>
        <v>1009410</v>
      </c>
    </row>
    <row r="78" spans="1:5" x14ac:dyDescent="0.25">
      <c r="A78" s="140" t="s">
        <v>46</v>
      </c>
      <c r="B78" s="141">
        <v>1339</v>
      </c>
      <c r="C78" s="153" t="s">
        <v>9</v>
      </c>
      <c r="D78" s="154"/>
    </row>
    <row r="79" spans="1:5" x14ac:dyDescent="0.25">
      <c r="A79" s="140" t="s">
        <v>41</v>
      </c>
      <c r="B79" s="140" t="s">
        <v>61</v>
      </c>
      <c r="C79" s="140" t="s">
        <v>62</v>
      </c>
      <c r="D79" s="147" t="s">
        <v>44</v>
      </c>
    </row>
    <row r="80" spans="1:5" x14ac:dyDescent="0.25">
      <c r="A80" s="23">
        <v>497</v>
      </c>
      <c r="B80" s="24" t="s">
        <v>268</v>
      </c>
      <c r="C80" s="24" t="s">
        <v>52</v>
      </c>
      <c r="D80" s="183">
        <v>943866</v>
      </c>
    </row>
    <row r="81" spans="1:5" x14ac:dyDescent="0.25">
      <c r="A81" s="141"/>
      <c r="B81" s="141" t="s">
        <v>222</v>
      </c>
      <c r="C81" s="152"/>
      <c r="D81" s="148">
        <v>1318540</v>
      </c>
    </row>
    <row r="82" spans="1:5" x14ac:dyDescent="0.25">
      <c r="A82" s="161"/>
      <c r="B82" s="162"/>
      <c r="C82" s="162" t="s">
        <v>47</v>
      </c>
      <c r="D82" s="184">
        <f>SUM(D80:D81)</f>
        <v>2262406</v>
      </c>
    </row>
    <row r="83" spans="1:5" x14ac:dyDescent="0.25">
      <c r="A83" s="190"/>
      <c r="B83" s="143"/>
      <c r="C83" s="143"/>
      <c r="D83" s="191"/>
      <c r="E83" s="135"/>
    </row>
    <row r="86" spans="1:5" x14ac:dyDescent="0.25">
      <c r="A86" s="140" t="s">
        <v>46</v>
      </c>
      <c r="B86" s="141">
        <v>1340</v>
      </c>
      <c r="C86" s="153" t="s">
        <v>53</v>
      </c>
      <c r="D86" s="154"/>
    </row>
    <row r="87" spans="1:5" ht="9.75" customHeight="1" x14ac:dyDescent="0.25">
      <c r="A87" s="140" t="s">
        <v>41</v>
      </c>
      <c r="B87" s="140" t="s">
        <v>61</v>
      </c>
      <c r="C87" s="140" t="s">
        <v>62</v>
      </c>
      <c r="D87" s="147" t="s">
        <v>44</v>
      </c>
    </row>
    <row r="88" spans="1:5" ht="21.75" customHeight="1" x14ac:dyDescent="0.25">
      <c r="A88" s="178">
        <v>550</v>
      </c>
      <c r="B88" s="179" t="s">
        <v>270</v>
      </c>
      <c r="C88" s="179" t="s">
        <v>269</v>
      </c>
      <c r="D88" s="185">
        <v>4505956</v>
      </c>
    </row>
    <row r="89" spans="1:5" x14ac:dyDescent="0.25">
      <c r="A89" s="151"/>
      <c r="B89" s="141" t="s">
        <v>222</v>
      </c>
      <c r="C89" s="151"/>
      <c r="D89" s="148">
        <v>1174819</v>
      </c>
    </row>
    <row r="90" spans="1:5" x14ac:dyDescent="0.25">
      <c r="A90" s="156"/>
      <c r="B90" s="157"/>
      <c r="C90" s="160" t="s">
        <v>47</v>
      </c>
      <c r="D90" s="186">
        <f>SUM(D88:D89)</f>
        <v>5680775</v>
      </c>
    </row>
    <row r="91" spans="1:5" x14ac:dyDescent="0.25">
      <c r="A91" s="143"/>
      <c r="B91" s="143"/>
      <c r="C91" s="143"/>
      <c r="D91" s="164"/>
      <c r="E91" s="135"/>
    </row>
    <row r="92" spans="1:5" x14ac:dyDescent="0.25">
      <c r="A92" s="140" t="s">
        <v>46</v>
      </c>
      <c r="B92" s="141">
        <v>1341</v>
      </c>
      <c r="C92" s="165" t="s">
        <v>11</v>
      </c>
      <c r="D92" s="166"/>
    </row>
    <row r="93" spans="1:5" ht="22.5" x14ac:dyDescent="0.25">
      <c r="A93" s="25">
        <v>516</v>
      </c>
      <c r="B93" s="26" t="s">
        <v>271</v>
      </c>
      <c r="C93" s="26" t="s">
        <v>236</v>
      </c>
      <c r="D93" s="31">
        <f>(599850-507476)</f>
        <v>92374</v>
      </c>
    </row>
    <row r="94" spans="1:5" ht="22.5" x14ac:dyDescent="0.25">
      <c r="A94" s="23">
        <v>528</v>
      </c>
      <c r="B94" s="24" t="s">
        <v>272</v>
      </c>
      <c r="C94" s="24" t="s">
        <v>236</v>
      </c>
      <c r="D94" s="30">
        <v>2430690</v>
      </c>
    </row>
    <row r="95" spans="1:5" ht="22.5" x14ac:dyDescent="0.25">
      <c r="A95" s="25">
        <v>551</v>
      </c>
      <c r="B95" s="26" t="s">
        <v>273</v>
      </c>
      <c r="C95" s="26" t="s">
        <v>236</v>
      </c>
      <c r="D95" s="31">
        <v>3119225</v>
      </c>
    </row>
    <row r="96" spans="1:5" ht="22.5" x14ac:dyDescent="0.25">
      <c r="A96" s="23">
        <v>559</v>
      </c>
      <c r="B96" s="24" t="s">
        <v>274</v>
      </c>
      <c r="C96" s="24" t="s">
        <v>236</v>
      </c>
      <c r="D96" s="30">
        <v>2951200</v>
      </c>
    </row>
    <row r="97" spans="1:4" ht="22.5" x14ac:dyDescent="0.25">
      <c r="A97" s="23">
        <v>553</v>
      </c>
      <c r="B97" s="24" t="s">
        <v>275</v>
      </c>
      <c r="C97" s="24" t="s">
        <v>236</v>
      </c>
      <c r="D97" s="30">
        <v>321300</v>
      </c>
    </row>
    <row r="98" spans="1:4" ht="22.5" x14ac:dyDescent="0.25">
      <c r="A98" s="23">
        <v>527</v>
      </c>
      <c r="B98" s="24" t="s">
        <v>276</v>
      </c>
      <c r="C98" s="24" t="s">
        <v>236</v>
      </c>
      <c r="D98" s="30">
        <v>670000</v>
      </c>
    </row>
    <row r="99" spans="1:4" ht="22.5" x14ac:dyDescent="0.25">
      <c r="A99" s="23">
        <v>526</v>
      </c>
      <c r="B99" s="24" t="s">
        <v>277</v>
      </c>
      <c r="C99" s="24" t="s">
        <v>236</v>
      </c>
      <c r="D99" s="30">
        <v>2910980</v>
      </c>
    </row>
    <row r="100" spans="1:4" x14ac:dyDescent="0.25">
      <c r="A100" s="141"/>
      <c r="B100" s="141" t="s">
        <v>222</v>
      </c>
      <c r="C100" s="151"/>
      <c r="D100" s="138">
        <v>1011435</v>
      </c>
    </row>
    <row r="101" spans="1:4" x14ac:dyDescent="0.25">
      <c r="A101" s="162"/>
      <c r="B101" s="162"/>
      <c r="C101" s="160" t="s">
        <v>47</v>
      </c>
      <c r="D101" s="163">
        <f>SUM(D93:D100)</f>
        <v>13507204</v>
      </c>
    </row>
    <row r="102" spans="1:4" x14ac:dyDescent="0.25">
      <c r="A102" s="143"/>
      <c r="B102" s="143"/>
      <c r="C102" s="143"/>
      <c r="D102" s="164"/>
    </row>
    <row r="103" spans="1:4" x14ac:dyDescent="0.25">
      <c r="A103" s="140" t="s">
        <v>46</v>
      </c>
      <c r="B103" s="141">
        <v>1342</v>
      </c>
      <c r="C103" s="153" t="s">
        <v>282</v>
      </c>
      <c r="D103" s="154"/>
    </row>
    <row r="104" spans="1:4" x14ac:dyDescent="0.25">
      <c r="A104" s="140" t="s">
        <v>41</v>
      </c>
      <c r="B104" s="140" t="s">
        <v>42</v>
      </c>
      <c r="C104" s="140" t="s">
        <v>43</v>
      </c>
      <c r="D104" s="147" t="s">
        <v>44</v>
      </c>
    </row>
    <row r="105" spans="1:4" ht="24" customHeight="1" x14ac:dyDescent="0.25">
      <c r="A105" s="23"/>
      <c r="B105" s="24" t="s">
        <v>222</v>
      </c>
      <c r="C105" s="24"/>
      <c r="D105" s="183">
        <v>429000</v>
      </c>
    </row>
    <row r="106" spans="1:4" x14ac:dyDescent="0.25">
      <c r="A106" s="167"/>
      <c r="B106" s="168"/>
      <c r="C106" s="167" t="s">
        <v>47</v>
      </c>
      <c r="D106" s="186">
        <f>SUM(D105)</f>
        <v>429000</v>
      </c>
    </row>
    <row r="107" spans="1:4" x14ac:dyDescent="0.25">
      <c r="A107" s="180"/>
      <c r="B107" s="180"/>
      <c r="C107" s="180"/>
      <c r="D107" s="192"/>
    </row>
    <row r="109" spans="1:4" x14ac:dyDescent="0.25">
      <c r="A109" s="140" t="s">
        <v>46</v>
      </c>
      <c r="B109" s="141">
        <v>1344</v>
      </c>
      <c r="C109" s="153" t="s">
        <v>238</v>
      </c>
      <c r="D109" s="154"/>
    </row>
    <row r="110" spans="1:4" x14ac:dyDescent="0.25">
      <c r="A110" s="140" t="s">
        <v>41</v>
      </c>
      <c r="B110" s="140" t="s">
        <v>42</v>
      </c>
      <c r="C110" s="140" t="s">
        <v>43</v>
      </c>
      <c r="D110" s="147" t="s">
        <v>44</v>
      </c>
    </row>
    <row r="111" spans="1:4" ht="24" customHeight="1" x14ac:dyDescent="0.25">
      <c r="A111" s="23">
        <v>524</v>
      </c>
      <c r="B111" s="24" t="s">
        <v>278</v>
      </c>
      <c r="C111" s="24" t="s">
        <v>237</v>
      </c>
      <c r="D111" s="183">
        <v>2200000</v>
      </c>
    </row>
    <row r="112" spans="1:4" x14ac:dyDescent="0.25">
      <c r="A112" s="151"/>
      <c r="B112" s="141" t="s">
        <v>222</v>
      </c>
      <c r="C112" s="151"/>
      <c r="D112" s="148">
        <v>381544</v>
      </c>
    </row>
    <row r="113" spans="1:8" x14ac:dyDescent="0.25">
      <c r="A113" s="167"/>
      <c r="B113" s="168"/>
      <c r="C113" s="167" t="s">
        <v>47</v>
      </c>
      <c r="D113" s="186">
        <f>SUM(D111:D112)</f>
        <v>2581544</v>
      </c>
    </row>
    <row r="114" spans="1:8" x14ac:dyDescent="0.25">
      <c r="D114" s="187"/>
      <c r="F114" s="181"/>
    </row>
    <row r="115" spans="1:8" x14ac:dyDescent="0.25">
      <c r="A115" s="140" t="s">
        <v>46</v>
      </c>
      <c r="B115" s="141">
        <v>1345</v>
      </c>
      <c r="C115" s="153" t="s">
        <v>239</v>
      </c>
      <c r="D115" s="188"/>
    </row>
    <row r="116" spans="1:8" ht="14.25" customHeight="1" x14ac:dyDescent="0.25">
      <c r="A116" s="140" t="s">
        <v>41</v>
      </c>
      <c r="B116" s="140" t="s">
        <v>42</v>
      </c>
      <c r="C116" s="140" t="s">
        <v>43</v>
      </c>
      <c r="D116" s="189" t="s">
        <v>44</v>
      </c>
    </row>
    <row r="117" spans="1:8" x14ac:dyDescent="0.25">
      <c r="A117" s="23">
        <v>563</v>
      </c>
      <c r="B117" s="24" t="s">
        <v>279</v>
      </c>
      <c r="C117" s="24" t="s">
        <v>237</v>
      </c>
      <c r="D117" s="183">
        <v>1963500</v>
      </c>
    </row>
    <row r="118" spans="1:8" x14ac:dyDescent="0.25">
      <c r="A118" s="167"/>
      <c r="B118" s="141" t="s">
        <v>222</v>
      </c>
      <c r="C118" s="151"/>
      <c r="D118" s="148">
        <v>496270</v>
      </c>
    </row>
    <row r="119" spans="1:8" x14ac:dyDescent="0.25">
      <c r="A119" s="167"/>
      <c r="B119" s="168"/>
      <c r="C119" s="167" t="s">
        <v>47</v>
      </c>
      <c r="D119" s="186">
        <f>SUM(D117:D118)</f>
        <v>2459770</v>
      </c>
    </row>
    <row r="120" spans="1:8" x14ac:dyDescent="0.25">
      <c r="A120" s="180"/>
      <c r="B120" s="193"/>
      <c r="C120" s="193"/>
      <c r="D120" s="194"/>
    </row>
    <row r="121" spans="1:8" x14ac:dyDescent="0.25">
      <c r="D121" s="187"/>
    </row>
    <row r="122" spans="1:8" x14ac:dyDescent="0.25">
      <c r="D122" s="187"/>
    </row>
    <row r="123" spans="1:8" x14ac:dyDescent="0.25">
      <c r="A123" s="140" t="s">
        <v>46</v>
      </c>
      <c r="B123" s="141" t="s">
        <v>240</v>
      </c>
      <c r="C123" s="153" t="s">
        <v>241</v>
      </c>
      <c r="D123" s="188"/>
    </row>
    <row r="124" spans="1:8" x14ac:dyDescent="0.25">
      <c r="A124" s="140" t="s">
        <v>41</v>
      </c>
      <c r="B124" s="140" t="s">
        <v>42</v>
      </c>
      <c r="C124" s="140" t="s">
        <v>43</v>
      </c>
      <c r="D124" s="189" t="s">
        <v>44</v>
      </c>
    </row>
    <row r="125" spans="1:8" x14ac:dyDescent="0.25">
      <c r="A125" s="141"/>
      <c r="B125" s="141" t="s">
        <v>280</v>
      </c>
      <c r="C125" s="141"/>
      <c r="D125" s="148">
        <v>12819172</v>
      </c>
      <c r="E125" s="135"/>
    </row>
    <row r="126" spans="1:8" x14ac:dyDescent="0.25">
      <c r="A126" s="167"/>
      <c r="B126" s="168"/>
      <c r="C126" s="167" t="s">
        <v>47</v>
      </c>
      <c r="D126" s="186">
        <f>SUM(D125)</f>
        <v>12819172</v>
      </c>
      <c r="E126" s="135"/>
    </row>
    <row r="127" spans="1:8" x14ac:dyDescent="0.25">
      <c r="A127" s="143"/>
      <c r="B127" s="143"/>
      <c r="C127" s="143"/>
      <c r="D127" s="144"/>
      <c r="E127" s="135"/>
    </row>
    <row r="128" spans="1:8" ht="15.75" x14ac:dyDescent="0.25">
      <c r="D128" s="169">
        <f>D22+D34+D47+D55+D69+D82+D90+D101+D106+D113+D119+D6+D29+D74</f>
        <v>434130323</v>
      </c>
      <c r="G128" s="137"/>
      <c r="H128" s="135"/>
    </row>
    <row r="129" spans="4:8" ht="15.75" x14ac:dyDescent="0.25">
      <c r="G129" s="137"/>
      <c r="H129" s="135"/>
    </row>
    <row r="130" spans="4:8" ht="15.75" x14ac:dyDescent="0.25">
      <c r="D130" s="170"/>
      <c r="G130" s="137"/>
      <c r="H130" s="135"/>
    </row>
    <row r="131" spans="4:8" ht="15.75" x14ac:dyDescent="0.25">
      <c r="G131" s="137"/>
    </row>
    <row r="132" spans="4:8" ht="15.75" x14ac:dyDescent="0.25">
      <c r="G132" s="137"/>
    </row>
    <row r="133" spans="4:8" x14ac:dyDescent="0.25">
      <c r="G133" s="136"/>
    </row>
    <row r="134" spans="4:8" x14ac:dyDescent="0.25">
      <c r="G134" s="136"/>
    </row>
  </sheetData>
  <mergeCells count="13">
    <mergeCell ref="A1:D1"/>
    <mergeCell ref="C51:D51"/>
    <mergeCell ref="A55:C55"/>
    <mergeCell ref="C8:D8"/>
    <mergeCell ref="A22:C22"/>
    <mergeCell ref="C31:D31"/>
    <mergeCell ref="A34:C34"/>
    <mergeCell ref="C39:D39"/>
    <mergeCell ref="A47:C47"/>
    <mergeCell ref="C3:D3"/>
    <mergeCell ref="A6:C6"/>
    <mergeCell ref="C26:D26"/>
    <mergeCell ref="A29:C29"/>
  </mergeCells>
  <pageMargins left="0.7" right="0.7" top="0.75" bottom="0.75" header="0.3" footer="0.3"/>
  <pageSetup paperSize="4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workbookViewId="0">
      <selection activeCell="B40" sqref="B40"/>
    </sheetView>
  </sheetViews>
  <sheetFormatPr baseColWidth="10" defaultRowHeight="15" x14ac:dyDescent="0.25"/>
  <cols>
    <col min="2" max="2" width="68" customWidth="1"/>
    <col min="3" max="3" width="22.85546875" customWidth="1"/>
    <col min="4" max="4" width="19.5703125" customWidth="1"/>
  </cols>
  <sheetData>
    <row r="1" spans="1:5" ht="18" x14ac:dyDescent="0.25">
      <c r="A1" s="227" t="s">
        <v>165</v>
      </c>
      <c r="B1" s="227"/>
      <c r="C1" s="227"/>
      <c r="D1" s="227"/>
    </row>
    <row r="2" spans="1:5" ht="24" customHeight="1" x14ac:dyDescent="0.25">
      <c r="A2" s="125"/>
      <c r="B2" s="125"/>
      <c r="C2" s="125"/>
      <c r="D2" s="125"/>
    </row>
    <row r="3" spans="1:5" x14ac:dyDescent="0.25">
      <c r="A3" s="28" t="s">
        <v>46</v>
      </c>
      <c r="B3" s="29">
        <v>1332</v>
      </c>
      <c r="C3" s="228" t="s">
        <v>55</v>
      </c>
      <c r="D3" s="229"/>
    </row>
    <row r="4" spans="1:5" x14ac:dyDescent="0.25">
      <c r="A4" s="28" t="s">
        <v>41</v>
      </c>
      <c r="B4" s="28" t="s">
        <v>61</v>
      </c>
      <c r="C4" s="28" t="s">
        <v>62</v>
      </c>
      <c r="D4" s="28" t="s">
        <v>44</v>
      </c>
    </row>
    <row r="5" spans="1:5" ht="22.5" x14ac:dyDescent="0.25">
      <c r="A5" s="23">
        <v>474</v>
      </c>
      <c r="B5" s="24" t="s">
        <v>70</v>
      </c>
      <c r="C5" s="24" t="s">
        <v>56</v>
      </c>
      <c r="D5" s="30">
        <v>120000</v>
      </c>
    </row>
    <row r="6" spans="1:5" ht="22.5" x14ac:dyDescent="0.25">
      <c r="A6" s="23">
        <v>525</v>
      </c>
      <c r="B6" s="24" t="s">
        <v>242</v>
      </c>
      <c r="C6" s="24" t="s">
        <v>54</v>
      </c>
      <c r="D6" s="30">
        <v>1019340</v>
      </c>
    </row>
    <row r="7" spans="1:5" x14ac:dyDescent="0.25">
      <c r="A7" s="23"/>
      <c r="B7" s="24" t="s">
        <v>222</v>
      </c>
      <c r="C7" s="24"/>
      <c r="D7" s="30">
        <v>4843271</v>
      </c>
    </row>
    <row r="8" spans="1:5" x14ac:dyDescent="0.25">
      <c r="A8" s="224" t="s">
        <v>47</v>
      </c>
      <c r="B8" s="224"/>
      <c r="C8" s="224"/>
      <c r="D8" s="27">
        <f>SUM(D5:D7)</f>
        <v>5982611</v>
      </c>
    </row>
    <row r="9" spans="1:5" x14ac:dyDescent="0.25">
      <c r="A9" s="96"/>
      <c r="B9" s="96"/>
      <c r="C9" s="96"/>
      <c r="D9" s="126"/>
    </row>
    <row r="11" spans="1:5" x14ac:dyDescent="0.25">
      <c r="A11" s="28" t="s">
        <v>46</v>
      </c>
      <c r="B11" s="37">
        <v>1346</v>
      </c>
      <c r="C11" s="225" t="s">
        <v>63</v>
      </c>
      <c r="D11" s="226"/>
    </row>
    <row r="12" spans="1:5" x14ac:dyDescent="0.25">
      <c r="A12" s="28" t="s">
        <v>41</v>
      </c>
      <c r="B12" s="28" t="s">
        <v>61</v>
      </c>
      <c r="C12" s="28" t="s">
        <v>62</v>
      </c>
      <c r="D12" s="28" t="s">
        <v>44</v>
      </c>
    </row>
    <row r="13" spans="1:5" ht="45" x14ac:dyDescent="0.25">
      <c r="A13" s="23">
        <v>509</v>
      </c>
      <c r="B13" s="24" t="s">
        <v>243</v>
      </c>
      <c r="C13" s="24" t="s">
        <v>54</v>
      </c>
      <c r="D13" s="30">
        <v>1130500</v>
      </c>
      <c r="E13" s="127"/>
    </row>
    <row r="14" spans="1:5" ht="22.5" x14ac:dyDescent="0.25">
      <c r="A14" s="23">
        <v>522</v>
      </c>
      <c r="B14" s="24" t="s">
        <v>244</v>
      </c>
      <c r="C14" s="24" t="s">
        <v>54</v>
      </c>
      <c r="D14" s="30">
        <v>1232304</v>
      </c>
      <c r="E14" s="127"/>
    </row>
    <row r="15" spans="1:5" ht="22.5" x14ac:dyDescent="0.25">
      <c r="A15" s="23">
        <v>531</v>
      </c>
      <c r="B15" s="24" t="s">
        <v>244</v>
      </c>
      <c r="C15" s="24" t="s">
        <v>54</v>
      </c>
      <c r="D15" s="30">
        <v>2156532</v>
      </c>
      <c r="E15" s="127"/>
    </row>
    <row r="16" spans="1:5" x14ac:dyDescent="0.25">
      <c r="A16" s="25"/>
      <c r="B16" s="128" t="s">
        <v>222</v>
      </c>
      <c r="C16" s="128"/>
      <c r="D16" s="129">
        <v>15883604</v>
      </c>
    </row>
    <row r="17" spans="1:12" x14ac:dyDescent="0.25">
      <c r="A17" s="224" t="s">
        <v>47</v>
      </c>
      <c r="B17" s="224"/>
      <c r="C17" s="224"/>
      <c r="D17" s="27">
        <f>SUM(D13:D16)</f>
        <v>20402940</v>
      </c>
    </row>
    <row r="21" spans="1:12" x14ac:dyDescent="0.25">
      <c r="A21" s="28" t="s">
        <v>46</v>
      </c>
      <c r="B21" s="29">
        <v>1347</v>
      </c>
      <c r="C21" s="225" t="s">
        <v>21</v>
      </c>
      <c r="D21" s="226"/>
    </row>
    <row r="22" spans="1:12" x14ac:dyDescent="0.25">
      <c r="A22" s="28" t="s">
        <v>41</v>
      </c>
      <c r="B22" s="28" t="s">
        <v>61</v>
      </c>
      <c r="C22" s="28" t="s">
        <v>62</v>
      </c>
      <c r="D22" s="28" t="s">
        <v>44</v>
      </c>
    </row>
    <row r="23" spans="1:12" x14ac:dyDescent="0.25">
      <c r="A23" s="25"/>
      <c r="B23" s="128" t="s">
        <v>222</v>
      </c>
      <c r="C23" s="128"/>
      <c r="D23" s="129">
        <v>10887532</v>
      </c>
    </row>
    <row r="24" spans="1:12" x14ac:dyDescent="0.25">
      <c r="A24" s="224" t="s">
        <v>47</v>
      </c>
      <c r="B24" s="224"/>
      <c r="C24" s="224"/>
      <c r="D24" s="27">
        <f>SUM(D23:D23)</f>
        <v>10887532</v>
      </c>
    </row>
    <row r="25" spans="1:12" x14ac:dyDescent="0.25">
      <c r="A25" s="96"/>
      <c r="B25" s="96"/>
      <c r="C25" s="96"/>
      <c r="D25" s="126"/>
    </row>
    <row r="26" spans="1:12" x14ac:dyDescent="0.25">
      <c r="A26" s="96"/>
      <c r="B26" s="96"/>
      <c r="C26" s="96"/>
      <c r="D26" s="126"/>
    </row>
    <row r="27" spans="1:12" x14ac:dyDescent="0.25">
      <c r="A27" s="96"/>
      <c r="B27" s="96"/>
      <c r="C27" s="96"/>
      <c r="D27" s="126"/>
    </row>
    <row r="28" spans="1:12" x14ac:dyDescent="0.25">
      <c r="A28" s="96"/>
      <c r="B28" s="96"/>
      <c r="C28" s="96"/>
      <c r="D28" s="126"/>
    </row>
    <row r="30" spans="1:12" x14ac:dyDescent="0.25">
      <c r="A30" s="28" t="s">
        <v>46</v>
      </c>
      <c r="B30" s="29">
        <v>1350</v>
      </c>
      <c r="C30" s="225" t="s">
        <v>65</v>
      </c>
      <c r="D30" s="226"/>
      <c r="L30" s="32"/>
    </row>
    <row r="31" spans="1:12" x14ac:dyDescent="0.25">
      <c r="A31" s="28" t="s">
        <v>41</v>
      </c>
      <c r="B31" s="28" t="s">
        <v>61</v>
      </c>
      <c r="C31" s="28" t="s">
        <v>62</v>
      </c>
      <c r="D31" s="28" t="s">
        <v>44</v>
      </c>
    </row>
    <row r="32" spans="1:12" ht="22.5" x14ac:dyDescent="0.25">
      <c r="A32" s="25">
        <v>470</v>
      </c>
      <c r="B32" s="175" t="s">
        <v>70</v>
      </c>
      <c r="C32" s="26" t="s">
        <v>56</v>
      </c>
      <c r="D32" s="31">
        <v>320000</v>
      </c>
    </row>
    <row r="33" spans="1:4" ht="22.5" x14ac:dyDescent="0.25">
      <c r="A33" s="25">
        <v>506</v>
      </c>
      <c r="B33" s="175" t="s">
        <v>245</v>
      </c>
      <c r="C33" s="26" t="s">
        <v>54</v>
      </c>
      <c r="D33" s="31">
        <v>2600000</v>
      </c>
    </row>
    <row r="34" spans="1:4" ht="78.75" x14ac:dyDescent="0.25">
      <c r="A34" s="25">
        <v>485</v>
      </c>
      <c r="B34" s="175" t="s">
        <v>223</v>
      </c>
      <c r="C34" s="26" t="s">
        <v>224</v>
      </c>
      <c r="D34" s="31">
        <v>1161380</v>
      </c>
    </row>
    <row r="35" spans="1:4" ht="45" x14ac:dyDescent="0.25">
      <c r="A35" s="25">
        <v>492</v>
      </c>
      <c r="B35" s="175" t="s">
        <v>226</v>
      </c>
      <c r="C35" s="26" t="s">
        <v>224</v>
      </c>
      <c r="D35" s="31">
        <v>512905</v>
      </c>
    </row>
    <row r="36" spans="1:4" ht="78.75" x14ac:dyDescent="0.25">
      <c r="A36" s="25">
        <v>499</v>
      </c>
      <c r="B36" s="175" t="s">
        <v>246</v>
      </c>
      <c r="C36" s="26" t="s">
        <v>224</v>
      </c>
      <c r="D36" s="31">
        <v>444128</v>
      </c>
    </row>
    <row r="37" spans="1:4" ht="33.75" x14ac:dyDescent="0.25">
      <c r="A37" s="25">
        <v>504</v>
      </c>
      <c r="B37" s="175" t="s">
        <v>247</v>
      </c>
      <c r="C37" s="26" t="s">
        <v>224</v>
      </c>
      <c r="D37" s="31">
        <v>507800</v>
      </c>
    </row>
    <row r="38" spans="1:4" ht="78.75" x14ac:dyDescent="0.25">
      <c r="A38" s="25">
        <v>508</v>
      </c>
      <c r="B38" s="175" t="s">
        <v>248</v>
      </c>
      <c r="C38" s="26" t="s">
        <v>224</v>
      </c>
      <c r="D38" s="31">
        <v>1476600</v>
      </c>
    </row>
    <row r="39" spans="1:4" x14ac:dyDescent="0.25">
      <c r="A39" s="172"/>
      <c r="B39" s="173"/>
      <c r="C39" s="174" t="s">
        <v>47</v>
      </c>
      <c r="D39" s="27">
        <f>SUM(D32:D38)</f>
        <v>7022813</v>
      </c>
    </row>
    <row r="40" spans="1:4" x14ac:dyDescent="0.25">
      <c r="D40" s="135"/>
    </row>
    <row r="41" spans="1:4" x14ac:dyDescent="0.25">
      <c r="D41" s="135"/>
    </row>
    <row r="42" spans="1:4" x14ac:dyDescent="0.25">
      <c r="D42" s="135"/>
    </row>
    <row r="43" spans="1:4" x14ac:dyDescent="0.25">
      <c r="D43" s="135"/>
    </row>
    <row r="44" spans="1:4" x14ac:dyDescent="0.25">
      <c r="D44" s="135"/>
    </row>
    <row r="45" spans="1:4" x14ac:dyDescent="0.25">
      <c r="D45" s="135"/>
    </row>
    <row r="46" spans="1:4" x14ac:dyDescent="0.25">
      <c r="D46" s="135"/>
    </row>
    <row r="48" spans="1:4" x14ac:dyDescent="0.25">
      <c r="A48" s="28" t="s">
        <v>46</v>
      </c>
      <c r="B48" s="29">
        <v>1351</v>
      </c>
      <c r="C48" s="133" t="s">
        <v>64</v>
      </c>
      <c r="D48" s="134"/>
    </row>
    <row r="49" spans="1:4" x14ac:dyDescent="0.25">
      <c r="A49" s="28" t="s">
        <v>41</v>
      </c>
      <c r="B49" s="28" t="s">
        <v>61</v>
      </c>
      <c r="C49" s="28" t="s">
        <v>62</v>
      </c>
      <c r="D49" s="28" t="s">
        <v>44</v>
      </c>
    </row>
    <row r="50" spans="1:4" x14ac:dyDescent="0.25">
      <c r="A50" s="25">
        <v>535</v>
      </c>
      <c r="B50" s="26" t="s">
        <v>249</v>
      </c>
      <c r="C50" s="26" t="s">
        <v>58</v>
      </c>
      <c r="D50" s="31">
        <v>6207492</v>
      </c>
    </row>
    <row r="51" spans="1:4" x14ac:dyDescent="0.25">
      <c r="A51" s="25">
        <v>536</v>
      </c>
      <c r="B51" s="26" t="s">
        <v>57</v>
      </c>
      <c r="C51" s="26" t="s">
        <v>58</v>
      </c>
      <c r="D51" s="31">
        <v>4098294</v>
      </c>
    </row>
    <row r="52" spans="1:4" x14ac:dyDescent="0.25">
      <c r="A52" s="25">
        <v>537</v>
      </c>
      <c r="B52" s="26" t="s">
        <v>250</v>
      </c>
      <c r="C52" s="26" t="s">
        <v>58</v>
      </c>
      <c r="D52" s="31">
        <v>6198700</v>
      </c>
    </row>
    <row r="53" spans="1:4" x14ac:dyDescent="0.25">
      <c r="A53" s="25">
        <v>538</v>
      </c>
      <c r="B53" s="26" t="s">
        <v>57</v>
      </c>
      <c r="C53" s="26" t="s">
        <v>58</v>
      </c>
      <c r="D53" s="31">
        <v>10038994</v>
      </c>
    </row>
    <row r="54" spans="1:4" x14ac:dyDescent="0.25">
      <c r="A54" s="23">
        <v>540</v>
      </c>
      <c r="B54" s="24" t="s">
        <v>57</v>
      </c>
      <c r="C54" s="24" t="s">
        <v>58</v>
      </c>
      <c r="D54" s="30">
        <v>6470375</v>
      </c>
    </row>
    <row r="55" spans="1:4" x14ac:dyDescent="0.25">
      <c r="A55" s="25">
        <v>541</v>
      </c>
      <c r="B55" s="26" t="s">
        <v>57</v>
      </c>
      <c r="C55" s="26" t="s">
        <v>58</v>
      </c>
      <c r="D55" s="31">
        <v>3710000</v>
      </c>
    </row>
    <row r="56" spans="1:4" x14ac:dyDescent="0.25">
      <c r="A56" s="23">
        <v>542</v>
      </c>
      <c r="B56" s="24" t="s">
        <v>57</v>
      </c>
      <c r="C56" s="24" t="s">
        <v>58</v>
      </c>
      <c r="D56" s="30">
        <v>6278980</v>
      </c>
    </row>
    <row r="57" spans="1:4" x14ac:dyDescent="0.25">
      <c r="A57" s="23">
        <v>543</v>
      </c>
      <c r="B57" s="24" t="s">
        <v>57</v>
      </c>
      <c r="C57" s="24" t="s">
        <v>58</v>
      </c>
      <c r="D57" s="30">
        <v>9600160</v>
      </c>
    </row>
    <row r="58" spans="1:4" x14ac:dyDescent="0.25">
      <c r="A58" s="23">
        <v>544</v>
      </c>
      <c r="B58" s="24" t="s">
        <v>57</v>
      </c>
      <c r="C58" s="24" t="s">
        <v>58</v>
      </c>
      <c r="D58" s="30">
        <v>16800000</v>
      </c>
    </row>
    <row r="59" spans="1:4" x14ac:dyDescent="0.25">
      <c r="A59" s="23">
        <v>545</v>
      </c>
      <c r="B59" s="24" t="s">
        <v>57</v>
      </c>
      <c r="C59" s="24" t="s">
        <v>58</v>
      </c>
      <c r="D59" s="30">
        <v>9787031</v>
      </c>
    </row>
    <row r="60" spans="1:4" x14ac:dyDescent="0.25">
      <c r="A60" s="23">
        <v>546</v>
      </c>
      <c r="B60" s="24" t="s">
        <v>57</v>
      </c>
      <c r="C60" s="24" t="s">
        <v>58</v>
      </c>
      <c r="D60" s="30">
        <v>14398000</v>
      </c>
    </row>
    <row r="61" spans="1:4" x14ac:dyDescent="0.25">
      <c r="A61" s="23">
        <v>547</v>
      </c>
      <c r="B61" s="24" t="s">
        <v>57</v>
      </c>
      <c r="C61" s="24" t="s">
        <v>58</v>
      </c>
      <c r="D61" s="30">
        <v>3835600</v>
      </c>
    </row>
    <row r="62" spans="1:4" x14ac:dyDescent="0.25">
      <c r="A62" s="23">
        <v>548</v>
      </c>
      <c r="B62" s="24" t="s">
        <v>57</v>
      </c>
      <c r="C62" s="24" t="s">
        <v>58</v>
      </c>
      <c r="D62" s="30">
        <v>2088000</v>
      </c>
    </row>
    <row r="63" spans="1:4" x14ac:dyDescent="0.25">
      <c r="A63" s="23">
        <v>463</v>
      </c>
      <c r="B63" s="24" t="s">
        <v>225</v>
      </c>
      <c r="C63" s="24" t="s">
        <v>59</v>
      </c>
      <c r="D63" s="30">
        <v>4056000</v>
      </c>
    </row>
    <row r="64" spans="1:4" x14ac:dyDescent="0.25">
      <c r="A64" s="23">
        <v>518</v>
      </c>
      <c r="B64" s="24" t="s">
        <v>251</v>
      </c>
      <c r="C64" s="24" t="s">
        <v>59</v>
      </c>
      <c r="D64" s="30">
        <v>3440000</v>
      </c>
    </row>
    <row r="65" spans="1:4" x14ac:dyDescent="0.25">
      <c r="A65" s="25"/>
      <c r="B65" s="128" t="s">
        <v>222</v>
      </c>
      <c r="C65" s="128"/>
      <c r="D65" s="129">
        <v>12499218</v>
      </c>
    </row>
    <row r="66" spans="1:4" x14ac:dyDescent="0.25">
      <c r="A66" s="224" t="s">
        <v>47</v>
      </c>
      <c r="B66" s="224"/>
      <c r="C66" s="224"/>
      <c r="D66" s="27">
        <f>SUM(D50:D64)</f>
        <v>107007626</v>
      </c>
    </row>
  </sheetData>
  <mergeCells count="9">
    <mergeCell ref="A66:C66"/>
    <mergeCell ref="C21:D21"/>
    <mergeCell ref="A24:C24"/>
    <mergeCell ref="C30:D30"/>
    <mergeCell ref="A1:D1"/>
    <mergeCell ref="C3:D3"/>
    <mergeCell ref="A8:C8"/>
    <mergeCell ref="C11:D11"/>
    <mergeCell ref="A17:C17"/>
  </mergeCells>
  <pageMargins left="0.7" right="0.7" top="0.75" bottom="0.75" header="0.3" footer="0.3"/>
  <pageSetup paperSize="4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97"/>
  <sheetViews>
    <sheetView showGridLines="0" topLeftCell="B13" zoomScale="85" zoomScaleNormal="85" workbookViewId="0">
      <selection activeCell="N20" sqref="N20"/>
    </sheetView>
  </sheetViews>
  <sheetFormatPr baseColWidth="10" defaultRowHeight="15" outlineLevelRow="1" x14ac:dyDescent="0.2"/>
  <cols>
    <col min="1" max="1" width="7.7109375" style="5" customWidth="1"/>
    <col min="2" max="2" width="8.85546875" style="1" customWidth="1"/>
    <col min="3" max="3" width="33" style="8" customWidth="1"/>
    <col min="4" max="4" width="0.42578125" style="8" customWidth="1"/>
    <col min="5" max="5" width="20.140625" style="8" hidden="1" customWidth="1"/>
    <col min="6" max="7" width="19.42578125" style="8" customWidth="1"/>
    <col min="8" max="8" width="11.140625" style="8" customWidth="1"/>
    <col min="9" max="9" width="19.42578125" style="8" customWidth="1"/>
    <col min="10" max="10" width="9.28515625" style="8" customWidth="1"/>
    <col min="11" max="11" width="17.42578125" style="8" customWidth="1"/>
    <col min="12" max="12" width="21.140625" style="8" customWidth="1"/>
    <col min="13" max="13" width="21" style="8" customWidth="1"/>
    <col min="14" max="14" width="18.42578125" style="8" customWidth="1"/>
    <col min="15" max="15" width="20.28515625" style="5" customWidth="1"/>
    <col min="16" max="16" width="10.7109375" style="5" customWidth="1"/>
    <col min="17" max="17" width="13.28515625" style="5" bestFit="1" customWidth="1"/>
    <col min="18" max="16384" width="11.42578125" style="5"/>
  </cols>
  <sheetData>
    <row r="2" spans="2:17" ht="23.25" x14ac:dyDescent="0.35">
      <c r="B2" s="230" t="s">
        <v>257</v>
      </c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</row>
    <row r="3" spans="2:17" ht="9.75" customHeight="1" x14ac:dyDescent="0.3">
      <c r="B3" s="231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</row>
    <row r="4" spans="2:17" ht="48.75" customHeight="1" x14ac:dyDescent="0.2">
      <c r="B4" s="76" t="s">
        <v>1</v>
      </c>
      <c r="C4" s="76" t="s">
        <v>16</v>
      </c>
      <c r="D4" s="76" t="s">
        <v>26</v>
      </c>
      <c r="E4" s="76" t="s">
        <v>27</v>
      </c>
      <c r="F4" s="76" t="s">
        <v>28</v>
      </c>
      <c r="G4" s="76" t="s">
        <v>29</v>
      </c>
      <c r="H4" s="76" t="s">
        <v>30</v>
      </c>
      <c r="I4" s="76" t="s">
        <v>31</v>
      </c>
      <c r="J4" s="76" t="s">
        <v>32</v>
      </c>
      <c r="K4" s="76" t="s">
        <v>33</v>
      </c>
      <c r="L4" s="76" t="s">
        <v>154</v>
      </c>
      <c r="M4" s="76" t="s">
        <v>34</v>
      </c>
      <c r="N4" s="76" t="s">
        <v>35</v>
      </c>
      <c r="O4" s="76" t="s">
        <v>36</v>
      </c>
      <c r="P4" s="76" t="s">
        <v>66</v>
      </c>
    </row>
    <row r="5" spans="2:17" outlineLevel="1" x14ac:dyDescent="0.2">
      <c r="B5" s="70">
        <v>1320</v>
      </c>
      <c r="C5" s="71" t="s">
        <v>125</v>
      </c>
      <c r="D5" s="72">
        <v>296994493</v>
      </c>
      <c r="E5" s="87">
        <v>1</v>
      </c>
      <c r="F5" s="12">
        <v>296994494</v>
      </c>
      <c r="G5" s="12">
        <v>296891369</v>
      </c>
      <c r="H5" s="73">
        <f>G5/F5</f>
        <v>0.99965277134060271</v>
      </c>
      <c r="I5" s="12">
        <v>266046488</v>
      </c>
      <c r="J5" s="73">
        <f>I5/F5</f>
        <v>0.89579602778763978</v>
      </c>
      <c r="K5" s="12">
        <f>+G5-I5</f>
        <v>30844881</v>
      </c>
      <c r="L5" s="12">
        <v>265296788</v>
      </c>
      <c r="M5" s="95">
        <f>F5-G5</f>
        <v>103125</v>
      </c>
      <c r="N5" s="95">
        <f>+'FOLIOS 03'!D6</f>
        <v>103125</v>
      </c>
      <c r="O5" s="74">
        <f>M5-N5</f>
        <v>0</v>
      </c>
      <c r="P5" s="73">
        <f>1-O5/F5</f>
        <v>1</v>
      </c>
      <c r="Q5" s="8"/>
    </row>
    <row r="6" spans="2:17" outlineLevel="1" x14ac:dyDescent="0.2">
      <c r="B6" s="7">
        <v>1331</v>
      </c>
      <c r="C6" s="4" t="s">
        <v>3</v>
      </c>
      <c r="D6" s="69">
        <v>649010446</v>
      </c>
      <c r="E6" s="22">
        <f>+F6-D6</f>
        <v>62107905</v>
      </c>
      <c r="F6" s="12">
        <v>711118351</v>
      </c>
      <c r="G6" s="12">
        <v>520443353</v>
      </c>
      <c r="H6" s="13">
        <f>G6/F6</f>
        <v>0.73186601395974948</v>
      </c>
      <c r="I6" s="12">
        <v>220847091</v>
      </c>
      <c r="J6" s="13">
        <f>I6/F6</f>
        <v>0.3105630598471224</v>
      </c>
      <c r="K6" s="12">
        <f t="shared" ref="K6:K20" si="0">+G6-I6</f>
        <v>299596262</v>
      </c>
      <c r="L6" s="12">
        <v>210969805</v>
      </c>
      <c r="M6" s="95">
        <f t="shared" ref="M6:M20" si="1">F6-G6</f>
        <v>190674998</v>
      </c>
      <c r="N6" s="22">
        <f>+'FOLIOS 03'!D22</f>
        <v>203432604</v>
      </c>
      <c r="O6" s="12">
        <f>M6-N6</f>
        <v>-12757606</v>
      </c>
      <c r="P6" s="73">
        <f t="shared" ref="P6:P20" si="2">1-O6/F6</f>
        <v>1.0179402007866338</v>
      </c>
    </row>
    <row r="7" spans="2:17" outlineLevel="1" x14ac:dyDescent="0.2">
      <c r="B7" s="7">
        <v>1333</v>
      </c>
      <c r="C7" s="4" t="s">
        <v>4</v>
      </c>
      <c r="D7" s="69">
        <v>2595500</v>
      </c>
      <c r="E7" s="22">
        <f>+F7-D7</f>
        <v>3434731</v>
      </c>
      <c r="F7" s="12">
        <v>6030231</v>
      </c>
      <c r="G7" s="12">
        <v>3932190</v>
      </c>
      <c r="H7" s="13">
        <f>G7/F7</f>
        <v>0.65207949745208771</v>
      </c>
      <c r="I7" s="12">
        <v>2912190</v>
      </c>
      <c r="J7" s="13">
        <f>I7/F7</f>
        <v>0.48293174838575836</v>
      </c>
      <c r="K7" s="12">
        <f t="shared" si="0"/>
        <v>1020000</v>
      </c>
      <c r="L7" s="12">
        <v>2912190</v>
      </c>
      <c r="M7" s="95">
        <f t="shared" si="1"/>
        <v>2098041</v>
      </c>
      <c r="N7" s="22">
        <f>+'FOLIOS 03'!D29</f>
        <v>563730</v>
      </c>
      <c r="O7" s="12">
        <f t="shared" ref="O7:O20" si="3">M7-N7</f>
        <v>1534311</v>
      </c>
      <c r="P7" s="73">
        <f t="shared" si="2"/>
        <v>0.74556347841401105</v>
      </c>
    </row>
    <row r="8" spans="2:17" outlineLevel="1" x14ac:dyDescent="0.2">
      <c r="B8" s="7">
        <v>1334</v>
      </c>
      <c r="C8" s="4" t="s">
        <v>5</v>
      </c>
      <c r="D8" s="69">
        <v>170445609</v>
      </c>
      <c r="E8" s="22">
        <v>1555886</v>
      </c>
      <c r="F8" s="12">
        <v>182307401</v>
      </c>
      <c r="G8" s="12">
        <v>137640828</v>
      </c>
      <c r="H8" s="13">
        <f t="shared" ref="H8:H20" si="4">G8/F8</f>
        <v>0.75499308994043524</v>
      </c>
      <c r="I8" s="12">
        <v>112415114</v>
      </c>
      <c r="J8" s="13">
        <f t="shared" ref="J8:J21" si="5">I8/F8</f>
        <v>0.61662397348311715</v>
      </c>
      <c r="K8" s="12">
        <f t="shared" si="0"/>
        <v>25225714</v>
      </c>
      <c r="L8" s="12">
        <v>111796319</v>
      </c>
      <c r="M8" s="95">
        <f t="shared" si="1"/>
        <v>44666573</v>
      </c>
      <c r="N8" s="22">
        <f>+'FOLIOS 03'!D34</f>
        <v>9005609</v>
      </c>
      <c r="O8" s="12">
        <f t="shared" si="3"/>
        <v>35660964</v>
      </c>
      <c r="P8" s="73">
        <f t="shared" si="2"/>
        <v>0.80439102414717656</v>
      </c>
    </row>
    <row r="9" spans="2:17" outlineLevel="1" x14ac:dyDescent="0.2">
      <c r="B9" s="7">
        <v>1335</v>
      </c>
      <c r="C9" s="4" t="s">
        <v>2</v>
      </c>
      <c r="D9" s="69">
        <v>1132217982</v>
      </c>
      <c r="E9" s="22">
        <f t="shared" ref="E9:E17" si="6">+F9-D9</f>
        <v>16609168</v>
      </c>
      <c r="F9" s="12">
        <v>1148827150</v>
      </c>
      <c r="G9" s="12">
        <v>757449171</v>
      </c>
      <c r="H9" s="13">
        <f t="shared" si="4"/>
        <v>0.65932387739965925</v>
      </c>
      <c r="I9" s="12">
        <v>708782117</v>
      </c>
      <c r="J9" s="13">
        <f t="shared" si="5"/>
        <v>0.61696149590475813</v>
      </c>
      <c r="K9" s="12">
        <f t="shared" si="0"/>
        <v>48667054</v>
      </c>
      <c r="L9" s="12">
        <v>701697278</v>
      </c>
      <c r="M9" s="95">
        <f t="shared" si="1"/>
        <v>391377979</v>
      </c>
      <c r="N9" s="22">
        <f>+'FOLIOS 03'!D47</f>
        <v>87571642</v>
      </c>
      <c r="O9" s="12">
        <f t="shared" si="3"/>
        <v>303806337</v>
      </c>
      <c r="P9" s="73">
        <f t="shared" si="2"/>
        <v>0.73555087290546717</v>
      </c>
    </row>
    <row r="10" spans="2:17" outlineLevel="1" x14ac:dyDescent="0.2">
      <c r="B10" s="7">
        <v>1336</v>
      </c>
      <c r="C10" s="4" t="s">
        <v>6</v>
      </c>
      <c r="D10" s="69">
        <v>21018819</v>
      </c>
      <c r="E10" s="22">
        <f t="shared" si="6"/>
        <v>-588136</v>
      </c>
      <c r="F10" s="12">
        <v>20430683</v>
      </c>
      <c r="G10" s="12">
        <v>15535163</v>
      </c>
      <c r="H10" s="13">
        <f t="shared" si="4"/>
        <v>0.76038392842764968</v>
      </c>
      <c r="I10" s="12">
        <v>7355066</v>
      </c>
      <c r="J10" s="13">
        <f t="shared" si="5"/>
        <v>0.36000098479331305</v>
      </c>
      <c r="K10" s="12">
        <f t="shared" si="0"/>
        <v>8180097</v>
      </c>
      <c r="L10" s="12">
        <v>7355066</v>
      </c>
      <c r="M10" s="95">
        <f t="shared" si="1"/>
        <v>4895520</v>
      </c>
      <c r="N10" s="22">
        <f>+'FOLIOS 03'!D55</f>
        <v>3036529</v>
      </c>
      <c r="O10" s="12">
        <f t="shared" si="3"/>
        <v>1858991</v>
      </c>
      <c r="P10" s="73">
        <f t="shared" si="2"/>
        <v>0.90900984563266929</v>
      </c>
    </row>
    <row r="11" spans="2:17" outlineLevel="1" x14ac:dyDescent="0.2">
      <c r="B11" s="7">
        <v>1337</v>
      </c>
      <c r="C11" s="4" t="s">
        <v>7</v>
      </c>
      <c r="D11" s="69">
        <v>354972782</v>
      </c>
      <c r="E11" s="22">
        <f t="shared" si="6"/>
        <v>8309619</v>
      </c>
      <c r="F11" s="12">
        <v>363282401</v>
      </c>
      <c r="G11" s="12">
        <v>256507028</v>
      </c>
      <c r="H11" s="13">
        <f t="shared" si="4"/>
        <v>0.7060816249119648</v>
      </c>
      <c r="I11" s="12">
        <v>183521466</v>
      </c>
      <c r="J11" s="13">
        <f t="shared" si="5"/>
        <v>0.50517576820353594</v>
      </c>
      <c r="K11" s="12">
        <f t="shared" si="0"/>
        <v>72985562</v>
      </c>
      <c r="L11" s="12">
        <v>181115405</v>
      </c>
      <c r="M11" s="95">
        <f t="shared" si="1"/>
        <v>106775373</v>
      </c>
      <c r="N11" s="22">
        <f>+'FOLIOS 03'!D69</f>
        <v>102486975</v>
      </c>
      <c r="O11" s="12">
        <f t="shared" si="3"/>
        <v>4288398</v>
      </c>
      <c r="P11" s="73">
        <f t="shared" si="2"/>
        <v>0.98819541494937435</v>
      </c>
    </row>
    <row r="12" spans="2:17" outlineLevel="1" x14ac:dyDescent="0.2">
      <c r="B12" s="7">
        <v>1338</v>
      </c>
      <c r="C12" s="4" t="s">
        <v>8</v>
      </c>
      <c r="D12" s="69">
        <v>15935997</v>
      </c>
      <c r="E12" s="22">
        <f t="shared" si="6"/>
        <v>-2138152</v>
      </c>
      <c r="F12" s="12">
        <v>13797845</v>
      </c>
      <c r="G12" s="12">
        <v>13060631</v>
      </c>
      <c r="H12" s="13">
        <f t="shared" si="4"/>
        <v>0.94657035210933305</v>
      </c>
      <c r="I12" s="12">
        <v>11781829</v>
      </c>
      <c r="J12" s="13">
        <f t="shared" si="5"/>
        <v>0.85388906745944748</v>
      </c>
      <c r="K12" s="12">
        <f t="shared" si="0"/>
        <v>1278802</v>
      </c>
      <c r="L12" s="12">
        <v>11781829</v>
      </c>
      <c r="M12" s="95">
        <f t="shared" si="1"/>
        <v>737214</v>
      </c>
      <c r="N12" s="22">
        <f>+'FOLIOS 03'!D74</f>
        <v>1009410</v>
      </c>
      <c r="O12" s="12">
        <f t="shared" si="3"/>
        <v>-272196</v>
      </c>
      <c r="P12" s="73">
        <f t="shared" si="2"/>
        <v>1.0197274284498774</v>
      </c>
    </row>
    <row r="13" spans="2:17" outlineLevel="1" x14ac:dyDescent="0.2">
      <c r="B13" s="7">
        <v>1339</v>
      </c>
      <c r="C13" s="4" t="s">
        <v>9</v>
      </c>
      <c r="D13" s="69">
        <v>90533036</v>
      </c>
      <c r="E13" s="22">
        <f t="shared" si="6"/>
        <v>329634</v>
      </c>
      <c r="F13" s="12">
        <v>90862670</v>
      </c>
      <c r="G13" s="12">
        <v>59908199</v>
      </c>
      <c r="H13" s="13">
        <f t="shared" si="4"/>
        <v>0.65932686107507077</v>
      </c>
      <c r="I13" s="12">
        <v>49442878</v>
      </c>
      <c r="J13" s="13">
        <f t="shared" si="5"/>
        <v>0.54414951706790038</v>
      </c>
      <c r="K13" s="12">
        <f t="shared" si="0"/>
        <v>10465321</v>
      </c>
      <c r="L13" s="12">
        <v>49442878</v>
      </c>
      <c r="M13" s="95">
        <f t="shared" si="1"/>
        <v>30954471</v>
      </c>
      <c r="N13" s="22">
        <f>+'FOLIOS 03'!D82</f>
        <v>2262406</v>
      </c>
      <c r="O13" s="12">
        <f t="shared" si="3"/>
        <v>28692065</v>
      </c>
      <c r="P13" s="73">
        <f t="shared" si="2"/>
        <v>0.6842260413434913</v>
      </c>
    </row>
    <row r="14" spans="2:17" outlineLevel="1" x14ac:dyDescent="0.2">
      <c r="B14" s="7">
        <v>1340</v>
      </c>
      <c r="C14" s="4" t="s">
        <v>10</v>
      </c>
      <c r="D14" s="69">
        <v>43475040</v>
      </c>
      <c r="E14" s="22">
        <f t="shared" si="6"/>
        <v>-2606625</v>
      </c>
      <c r="F14" s="12">
        <v>40868415</v>
      </c>
      <c r="G14" s="12">
        <v>20172031</v>
      </c>
      <c r="H14" s="13">
        <f t="shared" si="4"/>
        <v>0.49358486253993455</v>
      </c>
      <c r="I14" s="12">
        <v>18399405</v>
      </c>
      <c r="J14" s="13">
        <f t="shared" si="5"/>
        <v>0.45021087800933801</v>
      </c>
      <c r="K14" s="12">
        <f t="shared" si="0"/>
        <v>1772626</v>
      </c>
      <c r="L14" s="12">
        <v>18399405</v>
      </c>
      <c r="M14" s="95">
        <f t="shared" si="1"/>
        <v>20696384</v>
      </c>
      <c r="N14" s="22">
        <f>+'FOLIOS 03'!D90</f>
        <v>5680775</v>
      </c>
      <c r="O14" s="12">
        <f t="shared" si="3"/>
        <v>15015609</v>
      </c>
      <c r="P14" s="73">
        <f t="shared" si="2"/>
        <v>0.63258646071789182</v>
      </c>
    </row>
    <row r="15" spans="2:17" outlineLevel="1" x14ac:dyDescent="0.2">
      <c r="B15" s="7">
        <v>1341</v>
      </c>
      <c r="C15" s="4" t="s">
        <v>11</v>
      </c>
      <c r="D15" s="69">
        <v>92124226</v>
      </c>
      <c r="E15" s="22">
        <f t="shared" si="6"/>
        <v>5108660</v>
      </c>
      <c r="F15" s="12">
        <v>97232886</v>
      </c>
      <c r="G15" s="12">
        <v>56959143</v>
      </c>
      <c r="H15" s="13">
        <f t="shared" si="4"/>
        <v>0.58580121750165881</v>
      </c>
      <c r="I15" s="12">
        <v>27035160</v>
      </c>
      <c r="J15" s="13">
        <f t="shared" si="5"/>
        <v>0.27804543413429073</v>
      </c>
      <c r="K15" s="12">
        <f t="shared" si="0"/>
        <v>29923983</v>
      </c>
      <c r="L15" s="12">
        <v>27035160</v>
      </c>
      <c r="M15" s="95">
        <f t="shared" si="1"/>
        <v>40273743</v>
      </c>
      <c r="N15" s="22">
        <f>+'FOLIOS 03'!D101</f>
        <v>13507204</v>
      </c>
      <c r="O15" s="12">
        <f t="shared" si="3"/>
        <v>26766539</v>
      </c>
      <c r="P15" s="73">
        <f t="shared" si="2"/>
        <v>0.72471722170213071</v>
      </c>
    </row>
    <row r="16" spans="2:17" outlineLevel="1" x14ac:dyDescent="0.2">
      <c r="B16" s="19">
        <v>1342</v>
      </c>
      <c r="C16" s="20" t="s">
        <v>39</v>
      </c>
      <c r="D16" s="69">
        <v>236988223</v>
      </c>
      <c r="E16" s="22">
        <f t="shared" si="6"/>
        <v>-117922408</v>
      </c>
      <c r="F16" s="12">
        <v>119065815</v>
      </c>
      <c r="G16" s="12">
        <v>6711715</v>
      </c>
      <c r="H16" s="13">
        <f t="shared" si="4"/>
        <v>5.6369790103061909E-2</v>
      </c>
      <c r="I16" s="12">
        <v>6711715</v>
      </c>
      <c r="J16" s="13">
        <f t="shared" si="5"/>
        <v>5.6369790103061909E-2</v>
      </c>
      <c r="K16" s="12">
        <f t="shared" si="0"/>
        <v>0</v>
      </c>
      <c r="L16" s="12">
        <v>6711715</v>
      </c>
      <c r="M16" s="95">
        <f t="shared" si="1"/>
        <v>112354100</v>
      </c>
      <c r="N16" s="22">
        <f>+'FOLIOS 03'!D106</f>
        <v>429000</v>
      </c>
      <c r="O16" s="12">
        <f t="shared" si="3"/>
        <v>111925100</v>
      </c>
      <c r="P16" s="73">
        <f t="shared" si="2"/>
        <v>5.997283939139042E-2</v>
      </c>
    </row>
    <row r="17" spans="2:16" outlineLevel="1" x14ac:dyDescent="0.2">
      <c r="B17" s="7">
        <v>1343</v>
      </c>
      <c r="C17" s="4" t="s">
        <v>12</v>
      </c>
      <c r="D17" s="69">
        <v>42712810</v>
      </c>
      <c r="E17" s="22">
        <f t="shared" si="6"/>
        <v>7535500</v>
      </c>
      <c r="F17" s="12">
        <v>50248310</v>
      </c>
      <c r="G17" s="12">
        <v>43992943</v>
      </c>
      <c r="H17" s="13">
        <f t="shared" si="4"/>
        <v>0.87551089777944768</v>
      </c>
      <c r="I17" s="12">
        <v>19374591</v>
      </c>
      <c r="J17" s="13">
        <f t="shared" si="5"/>
        <v>0.38557696766319105</v>
      </c>
      <c r="K17" s="12">
        <f t="shared" si="0"/>
        <v>24618352</v>
      </c>
      <c r="L17" s="12">
        <v>18737591</v>
      </c>
      <c r="M17" s="95">
        <f t="shared" si="1"/>
        <v>6255367</v>
      </c>
      <c r="N17" s="22">
        <v>0</v>
      </c>
      <c r="O17" s="12">
        <f t="shared" si="3"/>
        <v>6255367</v>
      </c>
      <c r="P17" s="73">
        <f t="shared" si="2"/>
        <v>0.87551089777944768</v>
      </c>
    </row>
    <row r="18" spans="2:16" outlineLevel="1" x14ac:dyDescent="0.2">
      <c r="B18" s="7">
        <v>1344</v>
      </c>
      <c r="C18" s="4" t="s">
        <v>13</v>
      </c>
      <c r="D18" s="69">
        <v>38255683</v>
      </c>
      <c r="E18" s="22">
        <v>-5095922</v>
      </c>
      <c r="F18" s="12">
        <v>34132808</v>
      </c>
      <c r="G18" s="12">
        <v>13075465</v>
      </c>
      <c r="H18" s="13">
        <f t="shared" si="4"/>
        <v>0.38307615945339157</v>
      </c>
      <c r="I18" s="12">
        <v>8929456</v>
      </c>
      <c r="J18" s="13">
        <f t="shared" si="5"/>
        <v>0.26160918257882565</v>
      </c>
      <c r="K18" s="12">
        <f t="shared" si="0"/>
        <v>4146009</v>
      </c>
      <c r="L18" s="12">
        <v>8929456</v>
      </c>
      <c r="M18" s="95">
        <f t="shared" si="1"/>
        <v>21057343</v>
      </c>
      <c r="N18" s="22">
        <f>+'FOLIOS 03'!D113</f>
        <v>2581544</v>
      </c>
      <c r="O18" s="12">
        <f t="shared" si="3"/>
        <v>18475799</v>
      </c>
      <c r="P18" s="73">
        <f t="shared" si="2"/>
        <v>0.4587084953573114</v>
      </c>
    </row>
    <row r="19" spans="2:16" outlineLevel="1" x14ac:dyDescent="0.2">
      <c r="B19" s="7">
        <v>1345</v>
      </c>
      <c r="C19" s="4" t="s">
        <v>14</v>
      </c>
      <c r="D19" s="69">
        <v>8086755</v>
      </c>
      <c r="E19" s="22">
        <f>+F19-D19</f>
        <v>6398797</v>
      </c>
      <c r="F19" s="12">
        <v>14485552</v>
      </c>
      <c r="G19" s="12">
        <v>14485552</v>
      </c>
      <c r="H19" s="13">
        <f t="shared" si="4"/>
        <v>1</v>
      </c>
      <c r="I19" s="12">
        <v>13556242</v>
      </c>
      <c r="J19" s="13">
        <f t="shared" si="5"/>
        <v>0.93584573097386969</v>
      </c>
      <c r="K19" s="12">
        <f t="shared" si="0"/>
        <v>929310</v>
      </c>
      <c r="L19" s="12">
        <v>13556242</v>
      </c>
      <c r="M19" s="95">
        <f t="shared" si="1"/>
        <v>0</v>
      </c>
      <c r="N19" s="22">
        <f>+'FOLIOS 03'!D119</f>
        <v>2459770</v>
      </c>
      <c r="O19" s="12">
        <f t="shared" si="3"/>
        <v>-2459770</v>
      </c>
      <c r="P19" s="73">
        <f t="shared" si="2"/>
        <v>1.1698085098862645</v>
      </c>
    </row>
    <row r="20" spans="2:16" outlineLevel="1" x14ac:dyDescent="0.2">
      <c r="B20" s="7">
        <v>1349</v>
      </c>
      <c r="C20" s="4" t="s">
        <v>15</v>
      </c>
      <c r="D20" s="69">
        <v>20594102</v>
      </c>
      <c r="E20" s="22">
        <f>+F20-D20</f>
        <v>5682389</v>
      </c>
      <c r="F20" s="12">
        <v>26276491</v>
      </c>
      <c r="G20" s="12">
        <v>26276482</v>
      </c>
      <c r="H20" s="13">
        <f t="shared" si="4"/>
        <v>0.99999965748851316</v>
      </c>
      <c r="I20" s="12">
        <v>14825463</v>
      </c>
      <c r="J20" s="13">
        <f t="shared" si="5"/>
        <v>0.56421015271788</v>
      </c>
      <c r="K20" s="12">
        <f t="shared" si="0"/>
        <v>11451019</v>
      </c>
      <c r="L20" s="12">
        <v>11960238</v>
      </c>
      <c r="M20" s="95">
        <f t="shared" si="1"/>
        <v>9</v>
      </c>
      <c r="N20" s="22">
        <v>0</v>
      </c>
      <c r="O20" s="12">
        <f t="shared" si="3"/>
        <v>9</v>
      </c>
      <c r="P20" s="73">
        <f t="shared" si="2"/>
        <v>0.99999965748851316</v>
      </c>
    </row>
    <row r="21" spans="2:16" ht="15.75" x14ac:dyDescent="0.25">
      <c r="C21" s="9" t="s">
        <v>17</v>
      </c>
      <c r="D21" s="6">
        <f>SUM(D5:D20)</f>
        <v>3215961503</v>
      </c>
      <c r="E21" s="6">
        <f>SUM(E5:E20)</f>
        <v>-11278953</v>
      </c>
      <c r="F21" s="6">
        <f>SUM(F5:F20)</f>
        <v>3215961503</v>
      </c>
      <c r="G21" s="6">
        <f>SUM(G5:G20)</f>
        <v>2243041263</v>
      </c>
      <c r="H21" s="17">
        <f>G21/F21</f>
        <v>0.69747142834501774</v>
      </c>
      <c r="I21" s="6">
        <f>SUM(I5:I20)</f>
        <v>1671936271</v>
      </c>
      <c r="J21" s="17">
        <f t="shared" si="5"/>
        <v>0.51988690456659359</v>
      </c>
      <c r="K21" s="6">
        <f>SUM(K5:K20)</f>
        <v>571104992</v>
      </c>
      <c r="L21" s="93">
        <f>SUM(L5:L20)</f>
        <v>1647697365</v>
      </c>
      <c r="M21" s="6">
        <f>SUM(M5:M20)</f>
        <v>972920240</v>
      </c>
      <c r="N21" s="6">
        <f t="shared" ref="N21:O21" si="7">SUM(N5:N20)</f>
        <v>434130323</v>
      </c>
      <c r="O21" s="6">
        <f t="shared" si="7"/>
        <v>538789917</v>
      </c>
      <c r="P21" s="17">
        <f t="shared" ref="P21" si="8">1-O21/F21</f>
        <v>0.83246381634313982</v>
      </c>
    </row>
    <row r="23" spans="2:16" ht="18" x14ac:dyDescent="0.25">
      <c r="B23" s="82" t="s">
        <v>132</v>
      </c>
      <c r="C23" s="77"/>
    </row>
    <row r="33" spans="2:16" ht="20.25" x14ac:dyDescent="0.3">
      <c r="B33" s="78"/>
      <c r="C33" s="233" t="s">
        <v>146</v>
      </c>
      <c r="D33" s="233"/>
      <c r="E33" s="233"/>
      <c r="F33" s="233"/>
      <c r="G33" s="233"/>
      <c r="H33" s="233" t="s">
        <v>142</v>
      </c>
      <c r="I33" s="233"/>
      <c r="J33" s="233"/>
      <c r="K33" s="233"/>
      <c r="L33" s="233"/>
      <c r="M33" s="233" t="s">
        <v>145</v>
      </c>
      <c r="N33" s="233"/>
      <c r="O33" s="233"/>
      <c r="P33" s="233"/>
    </row>
    <row r="34" spans="2:16" ht="20.25" x14ac:dyDescent="0.3">
      <c r="C34" s="234" t="s">
        <v>147</v>
      </c>
      <c r="D34" s="234"/>
      <c r="E34" s="234"/>
      <c r="F34" s="234"/>
      <c r="G34" s="234"/>
      <c r="H34" s="234" t="s">
        <v>143</v>
      </c>
      <c r="I34" s="234"/>
      <c r="J34" s="234"/>
      <c r="K34" s="234"/>
      <c r="L34" s="234"/>
      <c r="M34" s="234" t="s">
        <v>152</v>
      </c>
      <c r="N34" s="234"/>
      <c r="O34" s="234"/>
      <c r="P34" s="234"/>
    </row>
    <row r="35" spans="2:16" ht="20.25" x14ac:dyDescent="0.3">
      <c r="C35" s="234" t="s">
        <v>149</v>
      </c>
      <c r="D35" s="234"/>
      <c r="E35" s="234"/>
      <c r="F35" s="234"/>
      <c r="G35" s="234"/>
      <c r="H35" s="234" t="s">
        <v>144</v>
      </c>
      <c r="I35" s="234"/>
      <c r="J35" s="234"/>
      <c r="K35" s="234"/>
      <c r="L35" s="234"/>
      <c r="M35" s="234" t="s">
        <v>148</v>
      </c>
      <c r="N35" s="234"/>
      <c r="O35" s="234"/>
      <c r="P35" s="234"/>
    </row>
    <row r="36" spans="2:16" ht="15.75" x14ac:dyDescent="0.25"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1"/>
      <c r="P36" s="81"/>
    </row>
    <row r="37" spans="2:16" ht="15.75" x14ac:dyDescent="0.25"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1"/>
      <c r="P37" s="81"/>
    </row>
    <row r="38" spans="2:16" ht="15.75" x14ac:dyDescent="0.25"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1"/>
      <c r="P38" s="81"/>
    </row>
    <row r="39" spans="2:16" ht="15.75" x14ac:dyDescent="0.25"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1"/>
      <c r="P39" s="81"/>
    </row>
    <row r="40" spans="2:16" ht="15.75" x14ac:dyDescent="0.25"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1"/>
      <c r="P40" s="81"/>
    </row>
    <row r="41" spans="2:16" ht="15.75" x14ac:dyDescent="0.25"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1"/>
      <c r="P41" s="81"/>
    </row>
    <row r="42" spans="2:16" ht="15.75" x14ac:dyDescent="0.25"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1"/>
      <c r="P42" s="81"/>
    </row>
    <row r="43" spans="2:16" ht="15.75" x14ac:dyDescent="0.25"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1"/>
      <c r="P43" s="81"/>
    </row>
    <row r="44" spans="2:16" ht="15.75" x14ac:dyDescent="0.25"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1"/>
      <c r="P44" s="81"/>
    </row>
    <row r="45" spans="2:16" ht="15.75" x14ac:dyDescent="0.25"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1"/>
      <c r="P45" s="81"/>
    </row>
    <row r="46" spans="2:16" s="79" customFormat="1" ht="20.25" x14ac:dyDescent="0.3">
      <c r="B46" s="78"/>
      <c r="C46" s="233" t="s">
        <v>133</v>
      </c>
      <c r="D46" s="233"/>
      <c r="E46" s="233"/>
      <c r="F46" s="233"/>
      <c r="G46" s="233"/>
      <c r="H46" s="233" t="s">
        <v>135</v>
      </c>
      <c r="I46" s="233"/>
      <c r="J46" s="233"/>
      <c r="K46" s="233"/>
      <c r="L46" s="233"/>
      <c r="M46" s="233" t="s">
        <v>134</v>
      </c>
      <c r="N46" s="233"/>
      <c r="O46" s="233"/>
      <c r="P46" s="233"/>
    </row>
    <row r="47" spans="2:16" ht="20.25" x14ac:dyDescent="0.3">
      <c r="C47" s="234" t="s">
        <v>136</v>
      </c>
      <c r="D47" s="234"/>
      <c r="E47" s="234"/>
      <c r="F47" s="234"/>
      <c r="G47" s="234"/>
      <c r="H47" s="234" t="s">
        <v>137</v>
      </c>
      <c r="I47" s="234"/>
      <c r="J47" s="234"/>
      <c r="K47" s="234"/>
      <c r="L47" s="234"/>
      <c r="M47" s="234" t="s">
        <v>138</v>
      </c>
      <c r="N47" s="234"/>
      <c r="O47" s="234"/>
      <c r="P47" s="234"/>
    </row>
    <row r="48" spans="2:16" ht="20.25" x14ac:dyDescent="0.3">
      <c r="C48" s="234" t="s">
        <v>139</v>
      </c>
      <c r="D48" s="234"/>
      <c r="E48" s="234"/>
      <c r="F48" s="234"/>
      <c r="G48" s="234"/>
      <c r="H48" s="234" t="s">
        <v>140</v>
      </c>
      <c r="I48" s="234"/>
      <c r="J48" s="234"/>
      <c r="K48" s="234"/>
      <c r="L48" s="234"/>
      <c r="M48" s="234" t="s">
        <v>141</v>
      </c>
      <c r="N48" s="234"/>
      <c r="O48" s="234"/>
      <c r="P48" s="234"/>
    </row>
    <row r="57" spans="2:16" ht="23.25" x14ac:dyDescent="0.35">
      <c r="B57" s="230" t="s">
        <v>256</v>
      </c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0"/>
    </row>
    <row r="58" spans="2:16" ht="6" customHeight="1" x14ac:dyDescent="0.2"/>
    <row r="59" spans="2:16" ht="45.75" customHeight="1" x14ac:dyDescent="0.2">
      <c r="B59" s="76" t="s">
        <v>1</v>
      </c>
      <c r="C59" s="76" t="s">
        <v>16</v>
      </c>
      <c r="D59" s="76" t="s">
        <v>26</v>
      </c>
      <c r="E59" s="76" t="s">
        <v>27</v>
      </c>
      <c r="F59" s="76" t="s">
        <v>28</v>
      </c>
      <c r="G59" s="76" t="s">
        <v>29</v>
      </c>
      <c r="H59" s="76" t="s">
        <v>30</v>
      </c>
      <c r="I59" s="76" t="s">
        <v>31</v>
      </c>
      <c r="J59" s="76" t="s">
        <v>32</v>
      </c>
      <c r="K59" s="76" t="s">
        <v>33</v>
      </c>
      <c r="L59" s="94" t="s">
        <v>154</v>
      </c>
      <c r="M59" s="76" t="s">
        <v>34</v>
      </c>
      <c r="N59" s="76" t="s">
        <v>35</v>
      </c>
      <c r="O59" s="76" t="s">
        <v>36</v>
      </c>
      <c r="P59" s="76" t="s">
        <v>66</v>
      </c>
    </row>
    <row r="60" spans="2:16" s="79" customFormat="1" outlineLevel="1" x14ac:dyDescent="0.2">
      <c r="B60" s="88">
        <v>1332</v>
      </c>
      <c r="C60" s="89" t="s">
        <v>19</v>
      </c>
      <c r="D60" s="90">
        <v>204445304</v>
      </c>
      <c r="E60" s="95">
        <f>+F60-D60</f>
        <v>447520</v>
      </c>
      <c r="F60" s="83">
        <v>204892824</v>
      </c>
      <c r="G60" s="83">
        <v>163174440</v>
      </c>
      <c r="H60" s="91">
        <f t="shared" ref="H60:H67" si="9">G60/F60</f>
        <v>0.79638923811211659</v>
      </c>
      <c r="I60" s="83">
        <v>94426624</v>
      </c>
      <c r="J60" s="91">
        <f t="shared" ref="J60:J67" si="10">I60/F60</f>
        <v>0.46085861943120077</v>
      </c>
      <c r="K60" s="95">
        <f>+G60-I60</f>
        <v>68747816</v>
      </c>
      <c r="L60" s="83">
        <v>94426624</v>
      </c>
      <c r="M60" s="95">
        <f t="shared" ref="M60:M66" si="11">F60-G60</f>
        <v>41718384</v>
      </c>
      <c r="N60" s="95">
        <f>'FOLIOS 10'!D8</f>
        <v>5982611</v>
      </c>
      <c r="O60" s="95">
        <f t="shared" ref="O60:O66" si="12">M60-N60</f>
        <v>35735773</v>
      </c>
      <c r="P60" s="91">
        <f>1-O60/F60</f>
        <v>0.82558797178763077</v>
      </c>
    </row>
    <row r="61" spans="2:16" s="79" customFormat="1" outlineLevel="1" x14ac:dyDescent="0.2">
      <c r="B61" s="19">
        <v>1346</v>
      </c>
      <c r="C61" s="20" t="s">
        <v>20</v>
      </c>
      <c r="D61" s="21">
        <v>92597591</v>
      </c>
      <c r="E61" s="22">
        <v>0</v>
      </c>
      <c r="F61" s="83">
        <v>92597591</v>
      </c>
      <c r="G61" s="83">
        <v>40485032</v>
      </c>
      <c r="H61" s="92">
        <f t="shared" si="9"/>
        <v>0.43721474352394329</v>
      </c>
      <c r="I61" s="83">
        <v>35754249</v>
      </c>
      <c r="J61" s="92">
        <f t="shared" si="10"/>
        <v>0.38612504508891599</v>
      </c>
      <c r="K61" s="95">
        <f t="shared" ref="K61:K66" si="13">+G61-I61</f>
        <v>4730783</v>
      </c>
      <c r="L61" s="83">
        <v>35754249</v>
      </c>
      <c r="M61" s="22">
        <f t="shared" si="11"/>
        <v>52112559</v>
      </c>
      <c r="N61" s="22">
        <f>'FOLIOS 10'!D17</f>
        <v>20402940</v>
      </c>
      <c r="O61" s="22">
        <f t="shared" si="12"/>
        <v>31709619</v>
      </c>
      <c r="P61" s="92">
        <f t="shared" ref="P61:P67" si="14">1-O61/F61</f>
        <v>0.65755460096148721</v>
      </c>
    </row>
    <row r="62" spans="2:16" s="79" customFormat="1" outlineLevel="1" x14ac:dyDescent="0.2">
      <c r="B62" s="19">
        <v>1347</v>
      </c>
      <c r="C62" s="20" t="s">
        <v>153</v>
      </c>
      <c r="D62" s="21">
        <v>90687529</v>
      </c>
      <c r="E62" s="22">
        <v>-1038089</v>
      </c>
      <c r="F62" s="83">
        <v>88914412</v>
      </c>
      <c r="G62" s="83">
        <v>66052817</v>
      </c>
      <c r="H62" s="92">
        <f t="shared" si="9"/>
        <v>0.74288088414733033</v>
      </c>
      <c r="I62" s="83">
        <v>63200993</v>
      </c>
      <c r="J62" s="92">
        <f t="shared" si="10"/>
        <v>0.71080707366090434</v>
      </c>
      <c r="K62" s="95">
        <f t="shared" si="13"/>
        <v>2851824</v>
      </c>
      <c r="L62" s="83">
        <v>63200993</v>
      </c>
      <c r="M62" s="22">
        <f t="shared" si="11"/>
        <v>22861595</v>
      </c>
      <c r="N62" s="22">
        <f>'FOLIOS 10'!D24</f>
        <v>10887532</v>
      </c>
      <c r="O62" s="22">
        <f t="shared" si="12"/>
        <v>11974063</v>
      </c>
      <c r="P62" s="92">
        <f t="shared" si="14"/>
        <v>0.86533045958848609</v>
      </c>
    </row>
    <row r="63" spans="2:16" s="79" customFormat="1" outlineLevel="1" x14ac:dyDescent="0.2">
      <c r="B63" s="19">
        <v>1348</v>
      </c>
      <c r="C63" s="20" t="s">
        <v>22</v>
      </c>
      <c r="D63" s="21">
        <v>3166000</v>
      </c>
      <c r="E63" s="22">
        <v>0</v>
      </c>
      <c r="F63" s="83">
        <v>3166000</v>
      </c>
      <c r="G63" s="171">
        <v>3061333</v>
      </c>
      <c r="H63" s="92">
        <f t="shared" si="9"/>
        <v>0.96694030322173086</v>
      </c>
      <c r="I63" s="84">
        <v>0</v>
      </c>
      <c r="J63" s="92">
        <f t="shared" si="10"/>
        <v>0</v>
      </c>
      <c r="K63" s="95">
        <f t="shared" si="13"/>
        <v>3061333</v>
      </c>
      <c r="L63" s="84">
        <v>0</v>
      </c>
      <c r="M63" s="22">
        <f t="shared" si="11"/>
        <v>104667</v>
      </c>
      <c r="N63" s="22">
        <v>0</v>
      </c>
      <c r="O63" s="22">
        <f t="shared" si="12"/>
        <v>104667</v>
      </c>
      <c r="P63" s="92">
        <f t="shared" si="14"/>
        <v>0.96694030322173086</v>
      </c>
    </row>
    <row r="64" spans="2:16" s="79" customFormat="1" outlineLevel="1" x14ac:dyDescent="0.2">
      <c r="B64" s="19">
        <v>1350</v>
      </c>
      <c r="C64" s="20" t="s">
        <v>23</v>
      </c>
      <c r="D64" s="21">
        <v>46288020</v>
      </c>
      <c r="E64" s="22">
        <v>-1950171</v>
      </c>
      <c r="F64" s="83">
        <v>43380604</v>
      </c>
      <c r="G64" s="83">
        <v>20359512</v>
      </c>
      <c r="H64" s="92">
        <f t="shared" si="9"/>
        <v>0.46932292597862402</v>
      </c>
      <c r="I64" s="83">
        <v>15210365</v>
      </c>
      <c r="J64" s="92">
        <f t="shared" si="10"/>
        <v>0.35062593872597991</v>
      </c>
      <c r="K64" s="95">
        <f t="shared" si="13"/>
        <v>5149147</v>
      </c>
      <c r="L64" s="83">
        <v>15210365</v>
      </c>
      <c r="M64" s="22">
        <f t="shared" si="11"/>
        <v>23021092</v>
      </c>
      <c r="N64" s="22">
        <f>'FOLIOS 10'!D39</f>
        <v>7022813</v>
      </c>
      <c r="O64" s="22">
        <f t="shared" si="12"/>
        <v>15998279</v>
      </c>
      <c r="P64" s="92">
        <f t="shared" si="14"/>
        <v>0.63121124362399383</v>
      </c>
    </row>
    <row r="65" spans="2:16" s="79" customFormat="1" outlineLevel="1" x14ac:dyDescent="0.2">
      <c r="B65" s="19">
        <v>1351</v>
      </c>
      <c r="C65" s="20" t="s">
        <v>24</v>
      </c>
      <c r="D65" s="21">
        <v>545864279</v>
      </c>
      <c r="E65" s="22">
        <v>1958260</v>
      </c>
      <c r="F65" s="83">
        <v>550097292</v>
      </c>
      <c r="G65" s="83">
        <v>459914639</v>
      </c>
      <c r="H65" s="92">
        <f t="shared" si="9"/>
        <v>0.8360605399962594</v>
      </c>
      <c r="I65" s="83">
        <v>377592639</v>
      </c>
      <c r="J65" s="92">
        <f t="shared" si="10"/>
        <v>0.68641064860941003</v>
      </c>
      <c r="K65" s="95">
        <f t="shared" si="13"/>
        <v>82322000</v>
      </c>
      <c r="L65" s="83">
        <v>377592639</v>
      </c>
      <c r="M65" s="22">
        <f t="shared" si="11"/>
        <v>90182653</v>
      </c>
      <c r="N65" s="22">
        <f>'FOLIOS 10'!D66</f>
        <v>107007626</v>
      </c>
      <c r="O65" s="22">
        <f t="shared" si="12"/>
        <v>-16824973</v>
      </c>
      <c r="P65" s="92">
        <f t="shared" si="14"/>
        <v>1.0305854496007953</v>
      </c>
    </row>
    <row r="66" spans="2:16" s="79" customFormat="1" outlineLevel="1" x14ac:dyDescent="0.2">
      <c r="B66" s="19">
        <v>1353</v>
      </c>
      <c r="C66" s="20" t="s">
        <v>40</v>
      </c>
      <c r="D66" s="21">
        <v>276765629</v>
      </c>
      <c r="E66" s="22">
        <v>0</v>
      </c>
      <c r="F66" s="83">
        <v>276765629</v>
      </c>
      <c r="G66" s="83">
        <v>1273288</v>
      </c>
      <c r="H66" s="92">
        <f t="shared" si="9"/>
        <v>4.600600170623065E-3</v>
      </c>
      <c r="I66" s="83">
        <v>1273288</v>
      </c>
      <c r="J66" s="92">
        <f t="shared" si="10"/>
        <v>4.600600170623065E-3</v>
      </c>
      <c r="K66" s="95">
        <f t="shared" si="13"/>
        <v>0</v>
      </c>
      <c r="L66" s="83">
        <v>1273288</v>
      </c>
      <c r="M66" s="22">
        <f t="shared" si="11"/>
        <v>275492341</v>
      </c>
      <c r="N66" s="22">
        <v>0</v>
      </c>
      <c r="O66" s="22">
        <f t="shared" si="12"/>
        <v>275492341</v>
      </c>
      <c r="P66" s="92">
        <f t="shared" si="14"/>
        <v>4.600600170623026E-3</v>
      </c>
    </row>
    <row r="67" spans="2:16" ht="15.75" x14ac:dyDescent="0.25">
      <c r="C67" s="9" t="s">
        <v>25</v>
      </c>
      <c r="D67" s="6">
        <f>SUM(D60:D66)</f>
        <v>1259814352</v>
      </c>
      <c r="E67" s="6">
        <f t="shared" ref="E67:G67" si="15">SUM(E60:E66)</f>
        <v>-582480</v>
      </c>
      <c r="F67" s="6">
        <f t="shared" si="15"/>
        <v>1259814352</v>
      </c>
      <c r="G67" s="6">
        <f t="shared" si="15"/>
        <v>754321061</v>
      </c>
      <c r="H67" s="17">
        <f t="shared" si="9"/>
        <v>0.59875572920921927</v>
      </c>
      <c r="I67" s="6">
        <f>SUM(I60:I66)</f>
        <v>587458158</v>
      </c>
      <c r="J67" s="17">
        <f t="shared" si="10"/>
        <v>0.46630533861389128</v>
      </c>
      <c r="K67" s="6">
        <f>SUM(K60:K66)</f>
        <v>166862903</v>
      </c>
      <c r="L67" s="6">
        <f>SUM(L60:L66)</f>
        <v>587458158</v>
      </c>
      <c r="M67" s="6">
        <f>SUM(M60:M66)</f>
        <v>505493291</v>
      </c>
      <c r="N67" s="6">
        <f>SUM(N60:N66)</f>
        <v>151303522</v>
      </c>
      <c r="O67" s="6">
        <f>SUM(O60:O66)</f>
        <v>354189769</v>
      </c>
      <c r="P67" s="17">
        <f t="shared" si="14"/>
        <v>0.71885558500130498</v>
      </c>
    </row>
    <row r="70" spans="2:16" ht="18" x14ac:dyDescent="0.25">
      <c r="B70" s="82" t="s">
        <v>132</v>
      </c>
      <c r="C70" s="77"/>
    </row>
    <row r="82" spans="2:16" ht="20.25" x14ac:dyDescent="0.3">
      <c r="B82" s="78"/>
      <c r="C82" s="233" t="s">
        <v>150</v>
      </c>
      <c r="D82" s="233"/>
      <c r="E82" s="233"/>
      <c r="F82" s="233"/>
      <c r="G82" s="233"/>
      <c r="H82" s="233" t="s">
        <v>142</v>
      </c>
      <c r="I82" s="233"/>
      <c r="J82" s="233"/>
      <c r="K82" s="233"/>
      <c r="L82" s="233"/>
      <c r="M82" s="233" t="s">
        <v>145</v>
      </c>
      <c r="N82" s="233"/>
      <c r="O82" s="233"/>
      <c r="P82" s="233"/>
    </row>
    <row r="83" spans="2:16" ht="20.25" x14ac:dyDescent="0.3">
      <c r="C83" s="234" t="s">
        <v>147</v>
      </c>
      <c r="D83" s="234"/>
      <c r="E83" s="234"/>
      <c r="F83" s="234"/>
      <c r="G83" s="234"/>
      <c r="H83" s="234" t="s">
        <v>143</v>
      </c>
      <c r="I83" s="234"/>
      <c r="J83" s="234"/>
      <c r="K83" s="234"/>
      <c r="L83" s="234"/>
      <c r="M83" s="234" t="s">
        <v>152</v>
      </c>
      <c r="N83" s="234"/>
      <c r="O83" s="234"/>
      <c r="P83" s="234"/>
    </row>
    <row r="84" spans="2:16" ht="20.25" x14ac:dyDescent="0.3">
      <c r="C84" s="234" t="s">
        <v>151</v>
      </c>
      <c r="D84" s="234"/>
      <c r="E84" s="234"/>
      <c r="F84" s="234"/>
      <c r="G84" s="234"/>
      <c r="H84" s="234" t="s">
        <v>144</v>
      </c>
      <c r="I84" s="234"/>
      <c r="J84" s="234"/>
      <c r="K84" s="234"/>
      <c r="L84" s="234"/>
      <c r="M84" s="234" t="s">
        <v>148</v>
      </c>
      <c r="N84" s="234"/>
      <c r="O84" s="234"/>
      <c r="P84" s="234"/>
    </row>
    <row r="85" spans="2:16" ht="15.75" x14ac:dyDescent="0.25"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1"/>
      <c r="P85" s="81"/>
    </row>
    <row r="86" spans="2:16" ht="15.75" x14ac:dyDescent="0.25"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1"/>
      <c r="P86" s="81"/>
    </row>
    <row r="87" spans="2:16" ht="15.75" x14ac:dyDescent="0.25"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1"/>
      <c r="P87" s="81"/>
    </row>
    <row r="88" spans="2:16" ht="15.75" x14ac:dyDescent="0.25"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1"/>
      <c r="P88" s="81"/>
    </row>
    <row r="89" spans="2:16" ht="15.75" x14ac:dyDescent="0.25"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1"/>
      <c r="P89" s="81"/>
    </row>
    <row r="90" spans="2:16" ht="15.75" x14ac:dyDescent="0.25"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1"/>
      <c r="P90" s="81"/>
    </row>
    <row r="91" spans="2:16" ht="15.75" x14ac:dyDescent="0.25"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1"/>
      <c r="P91" s="81"/>
    </row>
    <row r="92" spans="2:16" ht="15.75" x14ac:dyDescent="0.25"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1"/>
      <c r="P92" s="81"/>
    </row>
    <row r="93" spans="2:16" ht="15.75" x14ac:dyDescent="0.25"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1"/>
      <c r="P93" s="81"/>
    </row>
    <row r="94" spans="2:16" ht="15.75" x14ac:dyDescent="0.25"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1"/>
      <c r="P94" s="81"/>
    </row>
    <row r="95" spans="2:16" s="79" customFormat="1" ht="20.25" x14ac:dyDescent="0.3">
      <c r="B95" s="78"/>
      <c r="C95" s="233" t="s">
        <v>133</v>
      </c>
      <c r="D95" s="233"/>
      <c r="E95" s="233"/>
      <c r="F95" s="233"/>
      <c r="G95" s="233"/>
      <c r="H95" s="233" t="s">
        <v>135</v>
      </c>
      <c r="I95" s="233"/>
      <c r="J95" s="233"/>
      <c r="K95" s="233"/>
      <c r="L95" s="233"/>
      <c r="M95" s="233" t="s">
        <v>134</v>
      </c>
      <c r="N95" s="233"/>
      <c r="O95" s="233"/>
      <c r="P95" s="233"/>
    </row>
    <row r="96" spans="2:16" ht="20.25" x14ac:dyDescent="0.3">
      <c r="C96" s="234" t="s">
        <v>136</v>
      </c>
      <c r="D96" s="234"/>
      <c r="E96" s="234"/>
      <c r="F96" s="234"/>
      <c r="G96" s="234"/>
      <c r="H96" s="234" t="s">
        <v>137</v>
      </c>
      <c r="I96" s="234"/>
      <c r="J96" s="234"/>
      <c r="K96" s="234"/>
      <c r="L96" s="234"/>
      <c r="M96" s="234" t="s">
        <v>138</v>
      </c>
      <c r="N96" s="234"/>
      <c r="O96" s="234"/>
      <c r="P96" s="234"/>
    </row>
    <row r="97" spans="3:16" ht="20.25" x14ac:dyDescent="0.3">
      <c r="C97" s="234" t="s">
        <v>139</v>
      </c>
      <c r="D97" s="234"/>
      <c r="E97" s="234"/>
      <c r="F97" s="234"/>
      <c r="G97" s="234"/>
      <c r="H97" s="234" t="s">
        <v>140</v>
      </c>
      <c r="I97" s="234"/>
      <c r="J97" s="234"/>
      <c r="K97" s="234"/>
      <c r="L97" s="234"/>
      <c r="M97" s="234" t="s">
        <v>141</v>
      </c>
      <c r="N97" s="234"/>
      <c r="O97" s="234"/>
      <c r="P97" s="234"/>
    </row>
  </sheetData>
  <mergeCells count="39">
    <mergeCell ref="M84:P84"/>
    <mergeCell ref="C84:G84"/>
    <mergeCell ref="H84:L84"/>
    <mergeCell ref="M97:P97"/>
    <mergeCell ref="M95:P95"/>
    <mergeCell ref="M96:P96"/>
    <mergeCell ref="C95:G95"/>
    <mergeCell ref="H95:L95"/>
    <mergeCell ref="C96:G96"/>
    <mergeCell ref="H96:L96"/>
    <mergeCell ref="C97:G97"/>
    <mergeCell ref="H97:L97"/>
    <mergeCell ref="B57:P57"/>
    <mergeCell ref="M48:P48"/>
    <mergeCell ref="H48:L48"/>
    <mergeCell ref="C48:G48"/>
    <mergeCell ref="M83:P83"/>
    <mergeCell ref="C82:G82"/>
    <mergeCell ref="H82:L82"/>
    <mergeCell ref="M82:P82"/>
    <mergeCell ref="C83:G83"/>
    <mergeCell ref="H83:L83"/>
    <mergeCell ref="M47:P47"/>
    <mergeCell ref="M35:P35"/>
    <mergeCell ref="H47:L47"/>
    <mergeCell ref="C35:G35"/>
    <mergeCell ref="C46:G46"/>
    <mergeCell ref="C47:G47"/>
    <mergeCell ref="B2:P2"/>
    <mergeCell ref="B3:P3"/>
    <mergeCell ref="M33:P33"/>
    <mergeCell ref="M34:P34"/>
    <mergeCell ref="M46:P46"/>
    <mergeCell ref="H33:L33"/>
    <mergeCell ref="H34:L34"/>
    <mergeCell ref="H35:L35"/>
    <mergeCell ref="H46:L46"/>
    <mergeCell ref="C33:G33"/>
    <mergeCell ref="C34:G34"/>
  </mergeCells>
  <pageMargins left="0.51181102362204722" right="0.31496062992125984" top="0.74803149606299213" bottom="0.35433070866141736" header="0.31496062992125984" footer="0.31496062992125984"/>
  <pageSetup paperSize="41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PPTO 2025 CGU</vt:lpstr>
      <vt:lpstr>SIN FINANCIAMIENTO 10</vt:lpstr>
      <vt:lpstr>SIN FINANCIAMIENTO 03</vt:lpstr>
      <vt:lpstr>FOLIOS 03</vt:lpstr>
      <vt:lpstr>FOLIOS 10</vt:lpstr>
      <vt:lpstr>CONCILIACIONES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9751182-9</dc:creator>
  <cp:lastModifiedBy>10046608-2</cp:lastModifiedBy>
  <cp:lastPrinted>2025-09-15T12:58:28Z</cp:lastPrinted>
  <dcterms:created xsi:type="dcterms:W3CDTF">2024-12-26T13:48:12Z</dcterms:created>
  <dcterms:modified xsi:type="dcterms:W3CDTF">2025-09-22T13:11:44Z</dcterms:modified>
</cp:coreProperties>
</file>