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311"/>
  <workbookPr/>
  <mc:AlternateContent xmlns:mc="http://schemas.openxmlformats.org/markup-compatibility/2006">
    <mc:Choice Requires="x15">
      <x15ac:absPath xmlns:x15ac="http://schemas.microsoft.com/office/spreadsheetml/2010/11/ac" url="/Users/marioestebanarayaponce/Downloads/"/>
    </mc:Choice>
  </mc:AlternateContent>
  <bookViews>
    <workbookView xWindow="80" yWindow="440" windowWidth="28720" windowHeight="17560" activeTab="1"/>
  </bookViews>
  <sheets>
    <sheet name="Área Plano de Flotación" sheetId="2" r:id="rId1"/>
    <sheet name="Volumen Sumergido" sheetId="1" r:id="rId2"/>
  </sheets>
  <externalReferences>
    <externalReference r:id="rId3"/>
  </externalReferences>
  <definedNames>
    <definedName name="DWL">'Área Plano de Flotación'!$C$8</definedName>
    <definedName name="dx">'Área Plano de Flotación'!$H$7</definedName>
    <definedName name="dz">'Área Plano de Flotación'!$H$8</definedName>
    <definedName name="LPP">'Área Plano de Flotación'!$C$7</definedName>
  </definedNames>
  <calcPr calcId="15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30" i="1" l="1"/>
  <c r="K30" i="1"/>
  <c r="J30" i="1"/>
  <c r="I30" i="1"/>
  <c r="H30" i="1"/>
  <c r="G30" i="1"/>
  <c r="F30" i="1"/>
  <c r="E30" i="1"/>
  <c r="D30" i="1"/>
  <c r="C30" i="1"/>
  <c r="B30" i="1"/>
  <c r="D41" i="2"/>
  <c r="E44" i="1"/>
  <c r="G43" i="2"/>
  <c r="G42" i="2"/>
  <c r="G40" i="2"/>
  <c r="G39" i="2"/>
  <c r="G41" i="2"/>
  <c r="L34" i="2"/>
  <c r="K34" i="2"/>
  <c r="J34" i="2"/>
  <c r="I34" i="2"/>
  <c r="H34" i="2"/>
  <c r="G34" i="2"/>
  <c r="F34" i="2"/>
  <c r="E34" i="2"/>
  <c r="D34" i="2"/>
  <c r="C34" i="2"/>
  <c r="B34" i="2"/>
  <c r="D43" i="2"/>
  <c r="D42" i="2"/>
  <c r="D40" i="2"/>
  <c r="D39" i="2"/>
  <c r="I7" i="2"/>
  <c r="B34" i="1"/>
  <c r="E43" i="1"/>
  <c r="E45" i="1"/>
  <c r="E46" i="1"/>
  <c r="E42" i="1"/>
  <c r="B43" i="1"/>
  <c r="B44" i="1"/>
  <c r="B45" i="1"/>
  <c r="B46" i="1"/>
  <c r="B42" i="1"/>
  <c r="C34" i="1"/>
  <c r="D34" i="1"/>
  <c r="E34" i="1"/>
  <c r="F34" i="1"/>
  <c r="G34" i="1"/>
  <c r="H34" i="1"/>
  <c r="I34" i="1"/>
  <c r="J34" i="1"/>
  <c r="K34" i="1"/>
  <c r="L34" i="1"/>
  <c r="C35" i="1"/>
  <c r="D35" i="1"/>
  <c r="E35" i="1"/>
  <c r="F35" i="1"/>
  <c r="G35" i="1"/>
  <c r="H35" i="1"/>
  <c r="I35" i="1"/>
  <c r="J35" i="1"/>
  <c r="K35" i="1"/>
  <c r="L35" i="1"/>
  <c r="C36" i="1"/>
  <c r="D36" i="1"/>
  <c r="E36" i="1"/>
  <c r="F36" i="1"/>
  <c r="G36" i="1"/>
  <c r="H36" i="1"/>
  <c r="I36" i="1"/>
  <c r="J36" i="1"/>
  <c r="K36" i="1"/>
  <c r="L36" i="1"/>
  <c r="C37" i="1"/>
  <c r="D37" i="1"/>
  <c r="E37" i="1"/>
  <c r="F37" i="1"/>
  <c r="G37" i="1"/>
  <c r="H37" i="1"/>
  <c r="I37" i="1"/>
  <c r="J37" i="1"/>
  <c r="K37" i="1"/>
  <c r="L37" i="1"/>
  <c r="C38" i="1"/>
  <c r="D38" i="1"/>
  <c r="E38" i="1"/>
  <c r="F38" i="1"/>
  <c r="G38" i="1"/>
  <c r="H38" i="1"/>
  <c r="I38" i="1"/>
  <c r="J38" i="1"/>
  <c r="K38" i="1"/>
  <c r="L38" i="1"/>
  <c r="B38" i="1"/>
  <c r="B37" i="1"/>
  <c r="B36" i="1"/>
  <c r="B35" i="1"/>
  <c r="I8" i="1"/>
  <c r="I7" i="1"/>
  <c r="B31" i="1"/>
</calcChain>
</file>

<file path=xl/sharedStrings.xml><?xml version="1.0" encoding="utf-8"?>
<sst xmlns="http://schemas.openxmlformats.org/spreadsheetml/2006/main" count="83" uniqueCount="53">
  <si>
    <t xml:space="preserve">Lpp = </t>
  </si>
  <si>
    <t>DWL =</t>
  </si>
  <si>
    <t>WATERLINE</t>
  </si>
  <si>
    <t>Simpson</t>
  </si>
  <si>
    <t>Nombre:</t>
  </si>
  <si>
    <t>pie</t>
  </si>
  <si>
    <t>Separación entre líneas de agua (dz)=</t>
  </si>
  <si>
    <t>Separación entre estaciones (dx)=</t>
  </si>
  <si>
    <t>LAS MANGAS MEDIAS ESTÁN EN PIE MEDIDAS DESDE CRUJÍA</t>
  </si>
  <si>
    <t>NÚMERO DE ESTACIONES</t>
  </si>
  <si>
    <t>(pie)</t>
  </si>
  <si>
    <t>de Simpson</t>
  </si>
  <si>
    <r>
      <t>ÁREA DE SECCIÓN (pie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</si>
  <si>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Multip de</t>
  </si>
  <si>
    <t>Multiplicador</t>
  </si>
  <si>
    <r>
      <t>Volumen sumergido (pie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</si>
  <si>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t>ESCUELA NAVAL -  Estabilidad y Estiba - 3L</t>
  </si>
  <si>
    <t xml:space="preserve">ÁREA DEL PLANO DE FLOTACIÓN &amp; CENTRO DE FLOTACIÓN </t>
  </si>
  <si>
    <t xml:space="preserve">Fecha: </t>
  </si>
  <si>
    <t xml:space="preserve">Distancia desde </t>
  </si>
  <si>
    <t>Calado (pie)</t>
  </si>
  <si>
    <r>
      <t>Área Plano Flotación (pie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</si>
  <si>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ESCUELA NAVAL - Estabilidad y Estiba - 3L</t>
  </si>
  <si>
    <t>ÁREA DE SECCIONES &amp; VOLUMEN SUMERGIDO</t>
  </si>
  <si>
    <t>TABLA DE OFFSETS para el patrullero "3L"</t>
  </si>
  <si>
    <t>Patrullero "3L"</t>
  </si>
  <si>
    <t>LAS MEDIA-MANGAS ESTÁN MEDIDAS EN PIE DESDE LA LÍNEA DE CRUJÍA</t>
  </si>
  <si>
    <t>Displazamiento (LT)</t>
  </si>
  <si>
    <t>TABLA DE OFFSETS para el patrullero "3L - Chorito en Tarro"</t>
  </si>
  <si>
    <t>Integrantes:</t>
  </si>
  <si>
    <t>Ppr</t>
  </si>
  <si>
    <t>Ppp</t>
  </si>
  <si>
    <t>Ppr (pie)</t>
  </si>
  <si>
    <t>Posición Longitudinal Centro de Flotación (pie) desde Ppr</t>
  </si>
  <si>
    <t>NÚMERO DE SSECCIONES</t>
  </si>
  <si>
    <t xml:space="preserve">Calado 10 pie </t>
  </si>
  <si>
    <t>Calado 8 pie</t>
  </si>
  <si>
    <t>Calado 6 pie</t>
  </si>
  <si>
    <t>Calado 4 pie</t>
  </si>
  <si>
    <t>Calado 2 pie</t>
  </si>
  <si>
    <t>Calado</t>
  </si>
  <si>
    <t>Calado de 10 pie</t>
  </si>
  <si>
    <t>Calado de 8 pie</t>
  </si>
  <si>
    <t>Calado de 6 pie</t>
  </si>
  <si>
    <t>Calado de 4 pie</t>
  </si>
  <si>
    <t>Calado de 2 pie</t>
  </si>
  <si>
    <t>Calado 10 pie</t>
  </si>
  <si>
    <t>NOTA: SE FIJA EL MULTIPLICADOR DE SIMPSON Y LUEVO SE COPIA LA FORMULA HACIA LA DERECHA EN CADA CALADO</t>
  </si>
  <si>
    <t>Mult de simpson</t>
  </si>
  <si>
    <t>1,99 es la densidad de litos / pie</t>
  </si>
  <si>
    <t>32,17 la aceleración de gravedad en sistema anglosajon</t>
  </si>
  <si>
    <t xml:space="preserve">2240 porque son lb </t>
  </si>
  <si>
    <t>LT Araya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</si>
</sst>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vertAlign val="superscript"/>
      <sz val="10"/>
      <name val="Arial"/>
      <family val="2"/>
    </font>
    <font>
      <sz val="10"/>
      <color theme="8" tint="-0.249977111117893"/>
      <name val="Arial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double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0" fillId="0" borderId="0" xfId="0" applyBorder="1" applyAlignment="1"/>
    <xf numFmtId="0" fontId="1" fillId="0" borderId="7" xfId="0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9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0" fontId="1" fillId="0" borderId="17" xfId="0" applyFon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0" xfId="0" applyFill="1"/>
    <xf numFmtId="0" fontId="0" fillId="2" borderId="4" xfId="0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0" fontId="0" fillId="2" borderId="5" xfId="0" applyFill="1" applyBorder="1"/>
    <xf numFmtId="0" fontId="0" fillId="2" borderId="24" xfId="0" applyFill="1" applyBorder="1"/>
    <xf numFmtId="0" fontId="0" fillId="2" borderId="6" xfId="0" applyFill="1" applyBorder="1"/>
    <xf numFmtId="0" fontId="0" fillId="2" borderId="2" xfId="0" applyFill="1" applyBorder="1"/>
    <xf numFmtId="0" fontId="0" fillId="2" borderId="3" xfId="0" applyFill="1" applyBorder="1"/>
    <xf numFmtId="2" fontId="0" fillId="2" borderId="2" xfId="0" applyNumberFormat="1" applyFill="1" applyBorder="1"/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0" fillId="0" borderId="0" xfId="0" applyAlignment="1"/>
    <xf numFmtId="0" fontId="0" fillId="0" borderId="0" xfId="0" applyBorder="1" applyAlignment="1"/>
    <xf numFmtId="0" fontId="0" fillId="0" borderId="0" xfId="0" applyAlignment="1">
      <alignment horizontal="right"/>
    </xf>
    <xf numFmtId="0" fontId="0" fillId="0" borderId="0" xfId="0" applyAlignment="1"/>
    <xf numFmtId="0" fontId="2" fillId="0" borderId="0" xfId="0" applyFont="1"/>
    <xf numFmtId="0" fontId="2" fillId="0" borderId="0" xfId="0" applyFont="1" applyAlignment="1"/>
    <xf numFmtId="0" fontId="2" fillId="0" borderId="1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4" fillId="0" borderId="0" xfId="0" applyFont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vertical="center"/>
    </xf>
    <xf numFmtId="0" fontId="0" fillId="0" borderId="41" xfId="0" applyFont="1" applyBorder="1" applyAlignment="1">
      <alignment horizontal="center"/>
    </xf>
    <xf numFmtId="0" fontId="0" fillId="2" borderId="41" xfId="0" applyFill="1" applyBorder="1" applyAlignment="1">
      <alignment vertical="center"/>
    </xf>
    <xf numFmtId="164" fontId="0" fillId="3" borderId="3" xfId="0" applyNumberFormat="1" applyFont="1" applyFill="1" applyBorder="1" applyAlignment="1">
      <alignment horizontal="center"/>
    </xf>
    <xf numFmtId="164" fontId="0" fillId="3" borderId="16" xfId="0" applyNumberFormat="1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164" fontId="0" fillId="0" borderId="3" xfId="0" applyNumberFormat="1" applyFill="1" applyBorder="1" applyAlignment="1">
      <alignment horizontal="center"/>
    </xf>
    <xf numFmtId="164" fontId="0" fillId="0" borderId="16" xfId="0" applyNumberFormat="1" applyFill="1" applyBorder="1" applyAlignment="1">
      <alignment horizontal="center"/>
    </xf>
    <xf numFmtId="2" fontId="0" fillId="3" borderId="2" xfId="0" applyNumberFormat="1" applyFill="1" applyBorder="1"/>
    <xf numFmtId="0" fontId="1" fillId="0" borderId="0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164" fontId="0" fillId="0" borderId="25" xfId="0" applyNumberFormat="1" applyFill="1" applyBorder="1" applyAlignment="1"/>
    <xf numFmtId="164" fontId="0" fillId="0" borderId="0" xfId="0" applyNumberFormat="1" applyFill="1" applyBorder="1" applyAlignment="1"/>
    <xf numFmtId="164" fontId="0" fillId="0" borderId="24" xfId="0" applyNumberFormat="1" applyFill="1" applyBorder="1" applyAlignment="1"/>
    <xf numFmtId="0" fontId="1" fillId="0" borderId="0" xfId="0" applyFont="1" applyAlignment="1">
      <alignment horizontal="center"/>
    </xf>
    <xf numFmtId="0" fontId="1" fillId="0" borderId="39" xfId="0" applyFont="1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164" fontId="0" fillId="3" borderId="25" xfId="0" applyNumberFormat="1" applyFill="1" applyBorder="1" applyAlignment="1"/>
    <xf numFmtId="164" fontId="0" fillId="3" borderId="0" xfId="0" applyNumberFormat="1" applyFill="1" applyBorder="1" applyAlignment="1"/>
    <xf numFmtId="164" fontId="0" fillId="3" borderId="24" xfId="0" applyNumberFormat="1" applyFill="1" applyBorder="1" applyAlignment="1"/>
    <xf numFmtId="0" fontId="1" fillId="0" borderId="26" xfId="0" applyFont="1" applyFill="1" applyBorder="1" applyAlignment="1">
      <alignment horizontal="center"/>
    </xf>
    <xf numFmtId="0" fontId="1" fillId="0" borderId="27" xfId="0" applyFont="1" applyFill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3" borderId="3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0" borderId="3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64" fontId="0" fillId="0" borderId="10" xfId="0" applyNumberFormat="1" applyFill="1" applyBorder="1" applyAlignment="1"/>
    <xf numFmtId="164" fontId="0" fillId="3" borderId="10" xfId="0" applyNumberFormat="1" applyFill="1" applyBorder="1" applyAlignment="1"/>
    <xf numFmtId="164" fontId="0" fillId="2" borderId="31" xfId="0" applyNumberFormat="1" applyFill="1" applyBorder="1" applyAlignment="1"/>
    <xf numFmtId="164" fontId="0" fillId="2" borderId="29" xfId="0" applyNumberFormat="1" applyFill="1" applyBorder="1" applyAlignment="1"/>
    <xf numFmtId="164" fontId="0" fillId="2" borderId="5" xfId="0" applyNumberFormat="1" applyFill="1" applyBorder="1" applyAlignment="1"/>
    <xf numFmtId="164" fontId="0" fillId="3" borderId="31" xfId="0" applyNumberFormat="1" applyFill="1" applyBorder="1" applyAlignment="1"/>
    <xf numFmtId="164" fontId="0" fillId="3" borderId="29" xfId="0" applyNumberFormat="1" applyFill="1" applyBorder="1" applyAlignment="1"/>
    <xf numFmtId="164" fontId="0" fillId="3" borderId="5" xfId="0" applyNumberFormat="1" applyFill="1" applyBorder="1" applyAlignment="1"/>
    <xf numFmtId="0" fontId="1" fillId="0" borderId="21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_rels/chart1.xml.rels><?xml version="1.0" encoding="UTF-8" standalone="yes"?>
<Relationships xmlns="http://schemas.openxmlformats.org/package/2006/relationships"><Relationship Id="rId1" Type="http://schemas.microsoft.com/office/2011/relationships/chartStyle" Target="style1.xml"/><Relationship Id="rId2" Type="http://schemas.microsoft.com/office/2011/relationships/chartColorStyle" Target="colors1.xml"/></Relationships>
</file>

<file path=xl/charts/_rels/chart2.xml.rels><?xml version="1.0" encoding="UTF-8" standalone="yes"?>
<Relationships xmlns="http://schemas.openxmlformats.org/package/2006/relationships"><Relationship Id="rId1" Type="http://schemas.microsoft.com/office/2011/relationships/chartStyle" Target="style2.xml"/><Relationship Id="rId2" Type="http://schemas.microsoft.com/office/2011/relationships/chartColorStyle" Target="colors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_tradnl"/>
              <a:t>Área</a:t>
            </a:r>
            <a:r>
              <a:rPr lang="es-ES_tradnl" baseline="0"/>
              <a:t> de secciones para calados de 10,8,6,4 y 2 pie</a:t>
            </a:r>
            <a:endParaRPr lang="es-ES_tradnl"/>
          </a:p>
        </c:rich>
      </c:tx>
      <c:layout>
        <c:manualLayout>
          <c:xMode val="edge"/>
          <c:yMode val="edge"/>
          <c:x val="0.225042195740298"/>
          <c:y val="0.0294346506577184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_tradnl"/>
        </a:p>
      </c:txPr>
    </c:title>
    <c:autoTitleDeleted val="0"/>
    <c:plotArea>
      <c:layout>
        <c:manualLayout>
          <c:layoutTarget val="inner"/>
          <c:xMode val="edge"/>
          <c:yMode val="edge"/>
          <c:x val="0.150209413032704"/>
          <c:y val="0.104329416198321"/>
          <c:w val="0.778527374462357"/>
          <c:h val="0.773526607733091"/>
        </c:manualLayout>
      </c:layout>
      <c:scatterChart>
        <c:scatterStyle val="smoothMarker"/>
        <c:varyColors val="0"/>
        <c:ser>
          <c:idx val="0"/>
          <c:order val="0"/>
          <c:tx>
            <c:v>2 pie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0.0</c:v>
                </c:pt>
                <c:pt idx="1">
                  <c:v>1.0</c:v>
                </c:pt>
                <c:pt idx="2">
                  <c:v>2.0</c:v>
                </c:pt>
                <c:pt idx="3">
                  <c:v>3.0</c:v>
                </c:pt>
                <c:pt idx="4">
                  <c:v>4.0</c:v>
                </c:pt>
                <c:pt idx="5">
                  <c:v>5.0</c:v>
                </c:pt>
                <c:pt idx="6">
                  <c:v>6.0</c:v>
                </c:pt>
                <c:pt idx="7">
                  <c:v>7.0</c:v>
                </c:pt>
                <c:pt idx="8">
                  <c:v>8.0</c:v>
                </c:pt>
                <c:pt idx="9">
                  <c:v>9.0</c:v>
                </c:pt>
                <c:pt idx="10">
                  <c:v>10.0</c:v>
                </c:pt>
              </c:numCache>
            </c:numRef>
          </c:xVal>
          <c:yVal>
            <c:numRef>
              <c:f>'Volumen Sumergido'!$B$38:$L$38</c:f>
              <c:numCache>
                <c:formatCode>0.00</c:formatCode>
                <c:ptCount val="11"/>
                <c:pt idx="0">
                  <c:v>0.0</c:v>
                </c:pt>
                <c:pt idx="1">
                  <c:v>1.066666666666667</c:v>
                </c:pt>
                <c:pt idx="2">
                  <c:v>4.199999999999999</c:v>
                </c:pt>
                <c:pt idx="3">
                  <c:v>8.866666666666667</c:v>
                </c:pt>
                <c:pt idx="4">
                  <c:v>9.4</c:v>
                </c:pt>
                <c:pt idx="5">
                  <c:v>8.533333333333333</c:v>
                </c:pt>
                <c:pt idx="6">
                  <c:v>3.666666666666666</c:v>
                </c:pt>
                <c:pt idx="7">
                  <c:v>1.333333333333333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</c:numCache>
            </c:numRef>
          </c:yVal>
          <c:smooth val="1"/>
        </c:ser>
        <c:ser>
          <c:idx val="1"/>
          <c:order val="1"/>
          <c:tx>
            <c:v>4 pie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0.0</c:v>
                </c:pt>
                <c:pt idx="1">
                  <c:v>1.0</c:v>
                </c:pt>
                <c:pt idx="2">
                  <c:v>2.0</c:v>
                </c:pt>
                <c:pt idx="3">
                  <c:v>3.0</c:v>
                </c:pt>
                <c:pt idx="4">
                  <c:v>4.0</c:v>
                </c:pt>
                <c:pt idx="5">
                  <c:v>5.0</c:v>
                </c:pt>
                <c:pt idx="6">
                  <c:v>6.0</c:v>
                </c:pt>
                <c:pt idx="7">
                  <c:v>7.0</c:v>
                </c:pt>
                <c:pt idx="8">
                  <c:v>8.0</c:v>
                </c:pt>
                <c:pt idx="9">
                  <c:v>9.0</c:v>
                </c:pt>
                <c:pt idx="10">
                  <c:v>10.0</c:v>
                </c:pt>
              </c:numCache>
            </c:numRef>
          </c:xVal>
          <c:yVal>
            <c:numRef>
              <c:f>'Volumen Sumergido'!$B$37:$L$37</c:f>
              <c:numCache>
                <c:formatCode>0.00</c:formatCode>
                <c:ptCount val="11"/>
                <c:pt idx="0">
                  <c:v>0.0</c:v>
                </c:pt>
                <c:pt idx="1">
                  <c:v>6.333333333333332</c:v>
                </c:pt>
                <c:pt idx="2">
                  <c:v>18.06666666666667</c:v>
                </c:pt>
                <c:pt idx="3">
                  <c:v>33.26666666666667</c:v>
                </c:pt>
                <c:pt idx="4">
                  <c:v>38.8</c:v>
                </c:pt>
                <c:pt idx="5">
                  <c:v>40.66666666666666</c:v>
                </c:pt>
                <c:pt idx="6">
                  <c:v>36.6</c:v>
                </c:pt>
                <c:pt idx="7">
                  <c:v>28.73333333333333</c:v>
                </c:pt>
                <c:pt idx="8">
                  <c:v>18.93333333333333</c:v>
                </c:pt>
                <c:pt idx="9">
                  <c:v>4.866666666666666</c:v>
                </c:pt>
                <c:pt idx="10">
                  <c:v>2.333333333333333</c:v>
                </c:pt>
              </c:numCache>
            </c:numRef>
          </c:yVal>
          <c:smooth val="1"/>
        </c:ser>
        <c:ser>
          <c:idx val="2"/>
          <c:order val="2"/>
          <c:tx>
            <c:v>6 pie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0.0</c:v>
                </c:pt>
                <c:pt idx="1">
                  <c:v>1.0</c:v>
                </c:pt>
                <c:pt idx="2">
                  <c:v>2.0</c:v>
                </c:pt>
                <c:pt idx="3">
                  <c:v>3.0</c:v>
                </c:pt>
                <c:pt idx="4">
                  <c:v>4.0</c:v>
                </c:pt>
                <c:pt idx="5">
                  <c:v>5.0</c:v>
                </c:pt>
                <c:pt idx="6">
                  <c:v>6.0</c:v>
                </c:pt>
                <c:pt idx="7">
                  <c:v>7.0</c:v>
                </c:pt>
                <c:pt idx="8">
                  <c:v>8.0</c:v>
                </c:pt>
                <c:pt idx="9">
                  <c:v>9.0</c:v>
                </c:pt>
                <c:pt idx="10">
                  <c:v>10.0</c:v>
                </c:pt>
              </c:numCache>
            </c:numRef>
          </c:xVal>
          <c:yVal>
            <c:numRef>
              <c:f>'Volumen Sumergido'!$B$36:$L$36</c:f>
              <c:numCache>
                <c:formatCode>0.00</c:formatCode>
                <c:ptCount val="11"/>
                <c:pt idx="0">
                  <c:v>0.0666666666666667</c:v>
                </c:pt>
                <c:pt idx="1">
                  <c:v>16.0</c:v>
                </c:pt>
                <c:pt idx="2">
                  <c:v>39.93333333333333</c:v>
                </c:pt>
                <c:pt idx="3">
                  <c:v>65.8</c:v>
                </c:pt>
                <c:pt idx="4">
                  <c:v>76.66666666666665</c:v>
                </c:pt>
                <c:pt idx="5">
                  <c:v>80.93333333333332</c:v>
                </c:pt>
                <c:pt idx="6">
                  <c:v>76.86666666666667</c:v>
                </c:pt>
                <c:pt idx="7">
                  <c:v>67.46666666666666</c:v>
                </c:pt>
                <c:pt idx="8">
                  <c:v>55.86666666666666</c:v>
                </c:pt>
                <c:pt idx="9">
                  <c:v>39.53333333333333</c:v>
                </c:pt>
                <c:pt idx="10">
                  <c:v>32.0</c:v>
                </c:pt>
              </c:numCache>
            </c:numRef>
          </c:yVal>
          <c:smooth val="1"/>
        </c:ser>
        <c:ser>
          <c:idx val="3"/>
          <c:order val="3"/>
          <c:tx>
            <c:v>8 pie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0.0</c:v>
                </c:pt>
                <c:pt idx="1">
                  <c:v>1.0</c:v>
                </c:pt>
                <c:pt idx="2">
                  <c:v>2.0</c:v>
                </c:pt>
                <c:pt idx="3">
                  <c:v>3.0</c:v>
                </c:pt>
                <c:pt idx="4">
                  <c:v>4.0</c:v>
                </c:pt>
                <c:pt idx="5">
                  <c:v>5.0</c:v>
                </c:pt>
                <c:pt idx="6">
                  <c:v>6.0</c:v>
                </c:pt>
                <c:pt idx="7">
                  <c:v>7.0</c:v>
                </c:pt>
                <c:pt idx="8">
                  <c:v>8.0</c:v>
                </c:pt>
                <c:pt idx="9">
                  <c:v>9.0</c:v>
                </c:pt>
                <c:pt idx="10">
                  <c:v>10.0</c:v>
                </c:pt>
              </c:numCache>
            </c:numRef>
          </c:xVal>
          <c:yVal>
            <c:numRef>
              <c:f>'Volumen Sumergido'!$B$35:$L$35</c:f>
              <c:numCache>
                <c:formatCode>0.00</c:formatCode>
                <c:ptCount val="11"/>
                <c:pt idx="0">
                  <c:v>1.266666666666667</c:v>
                </c:pt>
                <c:pt idx="1">
                  <c:v>30.33333333333333</c:v>
                </c:pt>
                <c:pt idx="2">
                  <c:v>67.86666666666665</c:v>
                </c:pt>
                <c:pt idx="3">
                  <c:v>102.1333333333333</c:v>
                </c:pt>
                <c:pt idx="4">
                  <c:v>117.4666666666667</c:v>
                </c:pt>
                <c:pt idx="5">
                  <c:v>123.7333333333333</c:v>
                </c:pt>
                <c:pt idx="6">
                  <c:v>119.2666666666667</c:v>
                </c:pt>
                <c:pt idx="7">
                  <c:v>109.3333333333333</c:v>
                </c:pt>
                <c:pt idx="8">
                  <c:v>96.13333333333333</c:v>
                </c:pt>
                <c:pt idx="9">
                  <c:v>78.33333333333331</c:v>
                </c:pt>
                <c:pt idx="10">
                  <c:v>69.4</c:v>
                </c:pt>
              </c:numCache>
            </c:numRef>
          </c:yVal>
          <c:smooth val="1"/>
        </c:ser>
        <c:ser>
          <c:idx val="4"/>
          <c:order val="4"/>
          <c:tx>
            <c:v>10 pie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0.0</c:v>
                </c:pt>
                <c:pt idx="1">
                  <c:v>1.0</c:v>
                </c:pt>
                <c:pt idx="2">
                  <c:v>2.0</c:v>
                </c:pt>
                <c:pt idx="3">
                  <c:v>3.0</c:v>
                </c:pt>
                <c:pt idx="4">
                  <c:v>4.0</c:v>
                </c:pt>
                <c:pt idx="5">
                  <c:v>5.0</c:v>
                </c:pt>
                <c:pt idx="6">
                  <c:v>6.0</c:v>
                </c:pt>
                <c:pt idx="7">
                  <c:v>7.0</c:v>
                </c:pt>
                <c:pt idx="8">
                  <c:v>8.0</c:v>
                </c:pt>
                <c:pt idx="9">
                  <c:v>9.0</c:v>
                </c:pt>
                <c:pt idx="10">
                  <c:v>10.0</c:v>
                </c:pt>
              </c:numCache>
            </c:numRef>
          </c:xVal>
          <c:yVal>
            <c:numRef>
              <c:f>'Volumen Sumergido'!$B$34:$L$34</c:f>
              <c:numCache>
                <c:formatCode>0.00</c:formatCode>
                <c:ptCount val="11"/>
                <c:pt idx="0">
                  <c:v>4.466666666666666</c:v>
                </c:pt>
                <c:pt idx="1">
                  <c:v>49.06666666666666</c:v>
                </c:pt>
                <c:pt idx="2">
                  <c:v>100.2666666666667</c:v>
                </c:pt>
                <c:pt idx="3">
                  <c:v>141.0</c:v>
                </c:pt>
                <c:pt idx="4">
                  <c:v>159.8666666666667</c:v>
                </c:pt>
                <c:pt idx="5">
                  <c:v>167.4</c:v>
                </c:pt>
                <c:pt idx="6">
                  <c:v>162.5333333333333</c:v>
                </c:pt>
                <c:pt idx="7">
                  <c:v>152.1333333333333</c:v>
                </c:pt>
                <c:pt idx="8">
                  <c:v>137.7333333333333</c:v>
                </c:pt>
                <c:pt idx="9">
                  <c:v>118.3333333333333</c:v>
                </c:pt>
                <c:pt idx="10">
                  <c:v>107.8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107602048"/>
        <c:axId val="-2107593936"/>
      </c:scatterChart>
      <c:valAx>
        <c:axId val="-21076020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_tradnl"/>
                  <a:t>Calados </a:t>
                </a:r>
                <a:r>
                  <a:rPr lang="mr-IN" sz="1000" b="0" i="0" u="none" strike="noStrike" baseline="0">
                    <a:effectLst/>
                  </a:rPr>
                  <a:t>[pie]</a:t>
                </a:r>
                <a:r>
                  <a:rPr lang="mr-IN" sz="1000" b="0" i="0" u="none" strike="noStrike" baseline="0"/>
                  <a:t> </a:t>
                </a:r>
                <a:r>
                  <a:rPr lang="es-ES_tradnl" baseline="0"/>
                  <a:t> </a:t>
                </a:r>
                <a:endParaRPr lang="es-ES_tradnl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_tradn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_tradnl"/>
          </a:p>
        </c:txPr>
        <c:crossAx val="-2107593936"/>
        <c:crosses val="autoZero"/>
        <c:crossBetween val="midCat"/>
      </c:valAx>
      <c:valAx>
        <c:axId val="-2107593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_tradnl"/>
                  <a:t>Área</a:t>
                </a:r>
                <a:r>
                  <a:rPr lang="es-ES_tradnl" baseline="0"/>
                  <a:t> de secciones [pie</a:t>
                </a:r>
                <a:r>
                  <a:rPr lang="es-ES" sz="1000" b="0" i="0" u="none" strike="noStrike" baseline="30000">
                    <a:effectLst/>
                  </a:rPr>
                  <a:t>2</a:t>
                </a:r>
                <a:r>
                  <a:rPr lang="es-ES_tradnl" baseline="0"/>
                  <a:t>]</a:t>
                </a:r>
                <a:endParaRPr lang="es-ES_tradnl"/>
              </a:p>
            </c:rich>
          </c:tx>
          <c:layout>
            <c:manualLayout>
              <c:xMode val="edge"/>
              <c:yMode val="edge"/>
              <c:x val="0.0370932837061429"/>
              <c:y val="0.37836077833715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_tradnl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_tradnl"/>
          </a:p>
        </c:txPr>
        <c:crossAx val="-210760204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_tradn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_tradn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_tradnl"/>
              <a:t>Área</a:t>
            </a:r>
            <a:r>
              <a:rPr lang="es-ES_tradnl" baseline="0"/>
              <a:t> de secciones vs Lpp en 10 secciones</a:t>
            </a:r>
            <a:endParaRPr lang="es-ES_tradnl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_tradnl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 pie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'Volumen Sumergido'!$B$30:$L$30</c:f>
              <c:numCache>
                <c:formatCode>General</c:formatCode>
                <c:ptCount val="11"/>
                <c:pt idx="0">
                  <c:v>0.0</c:v>
                </c:pt>
                <c:pt idx="1">
                  <c:v>10.17</c:v>
                </c:pt>
                <c:pt idx="2">
                  <c:v>20.34</c:v>
                </c:pt>
                <c:pt idx="3">
                  <c:v>30.51</c:v>
                </c:pt>
                <c:pt idx="4">
                  <c:v>40.68</c:v>
                </c:pt>
                <c:pt idx="5">
                  <c:v>50.85</c:v>
                </c:pt>
                <c:pt idx="6">
                  <c:v>61.02</c:v>
                </c:pt>
                <c:pt idx="7">
                  <c:v>71.19</c:v>
                </c:pt>
                <c:pt idx="8">
                  <c:v>81.36</c:v>
                </c:pt>
                <c:pt idx="9">
                  <c:v>91.53</c:v>
                </c:pt>
                <c:pt idx="10">
                  <c:v>101.7</c:v>
                </c:pt>
              </c:numCache>
            </c:numRef>
          </c:xVal>
          <c:yVal>
            <c:numRef>
              <c:f>'Volumen Sumergido'!$B$38:$L$38</c:f>
              <c:numCache>
                <c:formatCode>0.00</c:formatCode>
                <c:ptCount val="11"/>
                <c:pt idx="0">
                  <c:v>0.0</c:v>
                </c:pt>
                <c:pt idx="1">
                  <c:v>1.066666666666667</c:v>
                </c:pt>
                <c:pt idx="2">
                  <c:v>4.199999999999999</c:v>
                </c:pt>
                <c:pt idx="3">
                  <c:v>8.866666666666667</c:v>
                </c:pt>
                <c:pt idx="4">
                  <c:v>9.4</c:v>
                </c:pt>
                <c:pt idx="5">
                  <c:v>8.533333333333333</c:v>
                </c:pt>
                <c:pt idx="6">
                  <c:v>3.666666666666666</c:v>
                </c:pt>
                <c:pt idx="7">
                  <c:v>1.333333333333333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</c:numCache>
            </c:numRef>
          </c:yVal>
          <c:smooth val="1"/>
        </c:ser>
        <c:ser>
          <c:idx val="1"/>
          <c:order val="1"/>
          <c:tx>
            <c:v>4 pie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'Volumen Sumergido'!$B$30:$L$30</c:f>
              <c:numCache>
                <c:formatCode>General</c:formatCode>
                <c:ptCount val="11"/>
                <c:pt idx="0">
                  <c:v>0.0</c:v>
                </c:pt>
                <c:pt idx="1">
                  <c:v>10.17</c:v>
                </c:pt>
                <c:pt idx="2">
                  <c:v>20.34</c:v>
                </c:pt>
                <c:pt idx="3">
                  <c:v>30.51</c:v>
                </c:pt>
                <c:pt idx="4">
                  <c:v>40.68</c:v>
                </c:pt>
                <c:pt idx="5">
                  <c:v>50.85</c:v>
                </c:pt>
                <c:pt idx="6">
                  <c:v>61.02</c:v>
                </c:pt>
                <c:pt idx="7">
                  <c:v>71.19</c:v>
                </c:pt>
                <c:pt idx="8">
                  <c:v>81.36</c:v>
                </c:pt>
                <c:pt idx="9">
                  <c:v>91.53</c:v>
                </c:pt>
                <c:pt idx="10">
                  <c:v>101.7</c:v>
                </c:pt>
              </c:numCache>
            </c:numRef>
          </c:xVal>
          <c:yVal>
            <c:numRef>
              <c:f>'Volumen Sumergido'!$B$37:$L$37</c:f>
              <c:numCache>
                <c:formatCode>0.00</c:formatCode>
                <c:ptCount val="11"/>
                <c:pt idx="0">
                  <c:v>0.0</c:v>
                </c:pt>
                <c:pt idx="1">
                  <c:v>6.333333333333332</c:v>
                </c:pt>
                <c:pt idx="2">
                  <c:v>18.06666666666667</c:v>
                </c:pt>
                <c:pt idx="3">
                  <c:v>33.26666666666667</c:v>
                </c:pt>
                <c:pt idx="4">
                  <c:v>38.8</c:v>
                </c:pt>
                <c:pt idx="5">
                  <c:v>40.66666666666666</c:v>
                </c:pt>
                <c:pt idx="6">
                  <c:v>36.6</c:v>
                </c:pt>
                <c:pt idx="7">
                  <c:v>28.73333333333333</c:v>
                </c:pt>
                <c:pt idx="8">
                  <c:v>18.93333333333333</c:v>
                </c:pt>
                <c:pt idx="9">
                  <c:v>4.866666666666666</c:v>
                </c:pt>
                <c:pt idx="10">
                  <c:v>2.333333333333333</c:v>
                </c:pt>
              </c:numCache>
            </c:numRef>
          </c:yVal>
          <c:smooth val="1"/>
        </c:ser>
        <c:ser>
          <c:idx val="2"/>
          <c:order val="2"/>
          <c:tx>
            <c:v>6 pie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'Volumen Sumergido'!$B$30:$L$30</c:f>
              <c:numCache>
                <c:formatCode>General</c:formatCode>
                <c:ptCount val="11"/>
                <c:pt idx="0">
                  <c:v>0.0</c:v>
                </c:pt>
                <c:pt idx="1">
                  <c:v>10.17</c:v>
                </c:pt>
                <c:pt idx="2">
                  <c:v>20.34</c:v>
                </c:pt>
                <c:pt idx="3">
                  <c:v>30.51</c:v>
                </c:pt>
                <c:pt idx="4">
                  <c:v>40.68</c:v>
                </c:pt>
                <c:pt idx="5">
                  <c:v>50.85</c:v>
                </c:pt>
                <c:pt idx="6">
                  <c:v>61.02</c:v>
                </c:pt>
                <c:pt idx="7">
                  <c:v>71.19</c:v>
                </c:pt>
                <c:pt idx="8">
                  <c:v>81.36</c:v>
                </c:pt>
                <c:pt idx="9">
                  <c:v>91.53</c:v>
                </c:pt>
                <c:pt idx="10">
                  <c:v>101.7</c:v>
                </c:pt>
              </c:numCache>
            </c:numRef>
          </c:xVal>
          <c:yVal>
            <c:numRef>
              <c:f>'Volumen Sumergido'!$B$36:$L$36</c:f>
              <c:numCache>
                <c:formatCode>0.00</c:formatCode>
                <c:ptCount val="11"/>
                <c:pt idx="0">
                  <c:v>0.0666666666666667</c:v>
                </c:pt>
                <c:pt idx="1">
                  <c:v>16.0</c:v>
                </c:pt>
                <c:pt idx="2">
                  <c:v>39.93333333333333</c:v>
                </c:pt>
                <c:pt idx="3">
                  <c:v>65.8</c:v>
                </c:pt>
                <c:pt idx="4">
                  <c:v>76.66666666666665</c:v>
                </c:pt>
                <c:pt idx="5">
                  <c:v>80.93333333333332</c:v>
                </c:pt>
                <c:pt idx="6">
                  <c:v>76.86666666666667</c:v>
                </c:pt>
                <c:pt idx="7">
                  <c:v>67.46666666666666</c:v>
                </c:pt>
                <c:pt idx="8">
                  <c:v>55.86666666666666</c:v>
                </c:pt>
                <c:pt idx="9">
                  <c:v>39.53333333333333</c:v>
                </c:pt>
                <c:pt idx="10">
                  <c:v>32.0</c:v>
                </c:pt>
              </c:numCache>
            </c:numRef>
          </c:yVal>
          <c:smooth val="1"/>
        </c:ser>
        <c:ser>
          <c:idx val="3"/>
          <c:order val="3"/>
          <c:tx>
            <c:v>8 pie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'Volumen Sumergido'!$B$30:$L$30</c:f>
              <c:numCache>
                <c:formatCode>General</c:formatCode>
                <c:ptCount val="11"/>
                <c:pt idx="0">
                  <c:v>0.0</c:v>
                </c:pt>
                <c:pt idx="1">
                  <c:v>10.17</c:v>
                </c:pt>
                <c:pt idx="2">
                  <c:v>20.34</c:v>
                </c:pt>
                <c:pt idx="3">
                  <c:v>30.51</c:v>
                </c:pt>
                <c:pt idx="4">
                  <c:v>40.68</c:v>
                </c:pt>
                <c:pt idx="5">
                  <c:v>50.85</c:v>
                </c:pt>
                <c:pt idx="6">
                  <c:v>61.02</c:v>
                </c:pt>
                <c:pt idx="7">
                  <c:v>71.19</c:v>
                </c:pt>
                <c:pt idx="8">
                  <c:v>81.36</c:v>
                </c:pt>
                <c:pt idx="9">
                  <c:v>91.53</c:v>
                </c:pt>
                <c:pt idx="10">
                  <c:v>101.7</c:v>
                </c:pt>
              </c:numCache>
            </c:numRef>
          </c:xVal>
          <c:yVal>
            <c:numRef>
              <c:f>'Volumen Sumergido'!$B$35:$L$35</c:f>
              <c:numCache>
                <c:formatCode>0.00</c:formatCode>
                <c:ptCount val="11"/>
                <c:pt idx="0">
                  <c:v>1.266666666666667</c:v>
                </c:pt>
                <c:pt idx="1">
                  <c:v>30.33333333333333</c:v>
                </c:pt>
                <c:pt idx="2">
                  <c:v>67.86666666666665</c:v>
                </c:pt>
                <c:pt idx="3">
                  <c:v>102.1333333333333</c:v>
                </c:pt>
                <c:pt idx="4">
                  <c:v>117.4666666666667</c:v>
                </c:pt>
                <c:pt idx="5">
                  <c:v>123.7333333333333</c:v>
                </c:pt>
                <c:pt idx="6">
                  <c:v>119.2666666666667</c:v>
                </c:pt>
                <c:pt idx="7">
                  <c:v>109.3333333333333</c:v>
                </c:pt>
                <c:pt idx="8">
                  <c:v>96.13333333333333</c:v>
                </c:pt>
                <c:pt idx="9">
                  <c:v>78.33333333333331</c:v>
                </c:pt>
                <c:pt idx="10">
                  <c:v>69.4</c:v>
                </c:pt>
              </c:numCache>
            </c:numRef>
          </c:yVal>
          <c:smooth val="1"/>
        </c:ser>
        <c:ser>
          <c:idx val="4"/>
          <c:order val="4"/>
          <c:tx>
            <c:v>10 pie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'Volumen Sumergido'!$B$30:$L$30</c:f>
              <c:numCache>
                <c:formatCode>General</c:formatCode>
                <c:ptCount val="11"/>
                <c:pt idx="0">
                  <c:v>0.0</c:v>
                </c:pt>
                <c:pt idx="1">
                  <c:v>10.17</c:v>
                </c:pt>
                <c:pt idx="2">
                  <c:v>20.34</c:v>
                </c:pt>
                <c:pt idx="3">
                  <c:v>30.51</c:v>
                </c:pt>
                <c:pt idx="4">
                  <c:v>40.68</c:v>
                </c:pt>
                <c:pt idx="5">
                  <c:v>50.85</c:v>
                </c:pt>
                <c:pt idx="6">
                  <c:v>61.02</c:v>
                </c:pt>
                <c:pt idx="7">
                  <c:v>71.19</c:v>
                </c:pt>
                <c:pt idx="8">
                  <c:v>81.36</c:v>
                </c:pt>
                <c:pt idx="9">
                  <c:v>91.53</c:v>
                </c:pt>
                <c:pt idx="10">
                  <c:v>101.7</c:v>
                </c:pt>
              </c:numCache>
            </c:numRef>
          </c:xVal>
          <c:yVal>
            <c:numRef>
              <c:f>'Volumen Sumergido'!$B$34:$L$34</c:f>
              <c:numCache>
                <c:formatCode>0.00</c:formatCode>
                <c:ptCount val="11"/>
                <c:pt idx="0">
                  <c:v>4.466666666666666</c:v>
                </c:pt>
                <c:pt idx="1">
                  <c:v>49.06666666666666</c:v>
                </c:pt>
                <c:pt idx="2">
                  <c:v>100.2666666666667</c:v>
                </c:pt>
                <c:pt idx="3">
                  <c:v>141.0</c:v>
                </c:pt>
                <c:pt idx="4">
                  <c:v>159.8666666666667</c:v>
                </c:pt>
                <c:pt idx="5">
                  <c:v>167.4</c:v>
                </c:pt>
                <c:pt idx="6">
                  <c:v>162.5333333333333</c:v>
                </c:pt>
                <c:pt idx="7">
                  <c:v>152.1333333333333</c:v>
                </c:pt>
                <c:pt idx="8">
                  <c:v>137.7333333333333</c:v>
                </c:pt>
                <c:pt idx="9">
                  <c:v>118.3333333333333</c:v>
                </c:pt>
                <c:pt idx="10">
                  <c:v>107.8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991943072"/>
        <c:axId val="-2064077824"/>
      </c:scatterChart>
      <c:valAx>
        <c:axId val="-19919430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_tradnl"/>
                  <a:t>Diferencial</a:t>
                </a:r>
                <a:r>
                  <a:rPr lang="es-ES_tradnl" baseline="0"/>
                  <a:t> de Lpp</a:t>
                </a:r>
                <a:r>
                  <a:rPr lang="es-ES_tradnl" sz="1000" b="0" i="0" u="none" strike="noStrike" baseline="0">
                    <a:effectLst/>
                  </a:rPr>
                  <a:t> </a:t>
                </a:r>
                <a:r>
                  <a:rPr lang="mr-IN" sz="1000" b="0" i="0" u="none" strike="noStrike" baseline="0">
                    <a:effectLst/>
                  </a:rPr>
                  <a:t>[pie] </a:t>
                </a:r>
                <a:r>
                  <a:rPr lang="es-ES_tradnl" baseline="0"/>
                  <a:t> </a:t>
                </a:r>
                <a:endParaRPr lang="es-ES_tradnl"/>
              </a:p>
            </c:rich>
          </c:tx>
          <c:layout>
            <c:manualLayout>
              <c:xMode val="edge"/>
              <c:yMode val="edge"/>
              <c:x val="0.443305026138275"/>
              <c:y val="0.83944294480910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_tradn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_tradnl"/>
          </a:p>
        </c:txPr>
        <c:crossAx val="-2064077824"/>
        <c:crosses val="autoZero"/>
        <c:crossBetween val="midCat"/>
      </c:valAx>
      <c:valAx>
        <c:axId val="-2064077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_tradnl" sz="1100" b="0" i="0" baseline="0">
                    <a:effectLst/>
                  </a:rPr>
                  <a:t>Área de secciones [pie</a:t>
                </a:r>
                <a:r>
                  <a:rPr lang="es-ES_tradnl" sz="1100" b="0" i="0" baseline="30000">
                    <a:effectLst/>
                  </a:rPr>
                  <a:t>2</a:t>
                </a:r>
                <a:r>
                  <a:rPr lang="es-ES_tradnl" sz="1100" b="0" i="0" baseline="0">
                    <a:effectLst/>
                  </a:rPr>
                  <a:t>]</a:t>
                </a:r>
                <a:endParaRPr lang="es-ES_tradnl" sz="600">
                  <a:effectLst/>
                </a:endParaRPr>
              </a:p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endParaRPr lang="es-ES_tradnl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marL="0" marR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s-ES_tradnl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_tradnl"/>
          </a:p>
        </c:txPr>
        <c:crossAx val="-199194307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_tradn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_tradn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6743</xdr:colOff>
      <xdr:row>48</xdr:row>
      <xdr:rowOff>5170</xdr:rowOff>
    </xdr:from>
    <xdr:to>
      <xdr:col>9</xdr:col>
      <xdr:colOff>674336</xdr:colOff>
      <xdr:row>72</xdr:row>
      <xdr:rowOff>56194</xdr:rowOff>
    </xdr:to>
    <xdr:graphicFrame macro="">
      <xdr:nvGraphicFramePr>
        <xdr:cNvPr id="9" name="Gráfico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349530</xdr:colOff>
      <xdr:row>48</xdr:row>
      <xdr:rowOff>5170</xdr:rowOff>
    </xdr:from>
    <xdr:to>
      <xdr:col>19</xdr:col>
      <xdr:colOff>685575</xdr:colOff>
      <xdr:row>72</xdr:row>
      <xdr:rowOff>78672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egunta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>
        <row r="4">
          <cell r="B4">
            <v>880</v>
          </cell>
          <cell r="D4">
            <v>4.0164148967191823E-2</v>
          </cell>
        </row>
        <row r="5">
          <cell r="B5">
            <v>528</v>
          </cell>
          <cell r="D5">
            <v>2.0947013909659987E-2</v>
          </cell>
        </row>
        <row r="6">
          <cell r="B6">
            <v>0</v>
          </cell>
          <cell r="D6">
            <v>0</v>
          </cell>
        </row>
        <row r="7">
          <cell r="B7">
            <v>-528</v>
          </cell>
          <cell r="D7">
            <v>-2.0947013909659987E-2</v>
          </cell>
        </row>
        <row r="8">
          <cell r="B8">
            <v>-880</v>
          </cell>
          <cell r="D8">
            <v>-4.0164148967191823E-2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L44"/>
  <sheetViews>
    <sheetView zoomScale="103" workbookViewId="0">
      <selection activeCell="G41" sqref="G41:I41"/>
    </sheetView>
  </sheetViews>
  <sheetFormatPr baseColWidth="10" defaultColWidth="9.1640625" defaultRowHeight="13" x14ac:dyDescent="0.15"/>
  <cols>
    <col min="1" max="1" width="16.5" customWidth="1"/>
  </cols>
  <sheetData>
    <row r="1" spans="1:12" x14ac:dyDescent="0.15">
      <c r="A1" s="1" t="s">
        <v>22</v>
      </c>
    </row>
    <row r="2" spans="1:12" x14ac:dyDescent="0.15">
      <c r="A2" s="1"/>
    </row>
    <row r="3" spans="1:12" x14ac:dyDescent="0.15">
      <c r="A3" s="1" t="s">
        <v>17</v>
      </c>
      <c r="G3" s="69" t="s">
        <v>29</v>
      </c>
      <c r="H3" s="70"/>
      <c r="I3" s="33" t="s">
        <v>52</v>
      </c>
      <c r="J3" s="34"/>
      <c r="K3" s="34"/>
      <c r="L3" s="35"/>
    </row>
    <row r="4" spans="1:12" x14ac:dyDescent="0.15">
      <c r="G4" s="69" t="s">
        <v>18</v>
      </c>
      <c r="H4" s="70"/>
      <c r="I4" s="33"/>
      <c r="J4" s="34"/>
      <c r="K4" s="34"/>
      <c r="L4" s="35"/>
    </row>
    <row r="5" spans="1:12" x14ac:dyDescent="0.15">
      <c r="H5" s="15"/>
      <c r="I5" s="3"/>
      <c r="J5" s="3"/>
      <c r="K5" s="3"/>
      <c r="L5" s="3"/>
    </row>
    <row r="6" spans="1:12" x14ac:dyDescent="0.15">
      <c r="A6" s="79" t="s">
        <v>25</v>
      </c>
      <c r="B6" s="79"/>
    </row>
    <row r="7" spans="1:12" x14ac:dyDescent="0.15">
      <c r="B7" s="46" t="s">
        <v>0</v>
      </c>
      <c r="C7">
        <v>101.7</v>
      </c>
      <c r="D7" s="48" t="s">
        <v>5</v>
      </c>
      <c r="E7" s="49" t="s">
        <v>7</v>
      </c>
      <c r="F7" s="47"/>
      <c r="G7" s="47"/>
      <c r="I7" s="31">
        <f>LPP/(COUNT(B17:L17)-1)</f>
        <v>10.17</v>
      </c>
      <c r="J7" s="48" t="s">
        <v>5</v>
      </c>
    </row>
    <row r="8" spans="1:12" x14ac:dyDescent="0.15">
      <c r="B8" s="46" t="s">
        <v>1</v>
      </c>
      <c r="C8">
        <v>6</v>
      </c>
      <c r="D8" s="48" t="s">
        <v>5</v>
      </c>
      <c r="E8" s="49" t="s">
        <v>6</v>
      </c>
      <c r="F8" s="47"/>
      <c r="G8" s="47"/>
      <c r="I8" s="31"/>
      <c r="J8" s="48" t="s">
        <v>5</v>
      </c>
    </row>
    <row r="10" spans="1:12" ht="14" thickBot="1" x14ac:dyDescent="0.2"/>
    <row r="11" spans="1:12" ht="14" thickTop="1" x14ac:dyDescent="0.15">
      <c r="A11" s="17"/>
      <c r="B11" s="80" t="s">
        <v>28</v>
      </c>
      <c r="C11" s="81"/>
      <c r="D11" s="81"/>
      <c r="E11" s="81"/>
      <c r="F11" s="81"/>
      <c r="G11" s="81"/>
      <c r="H11" s="81"/>
      <c r="I11" s="81"/>
      <c r="J11" s="81"/>
      <c r="K11" s="81"/>
      <c r="L11" s="82"/>
    </row>
    <row r="12" spans="1:12" x14ac:dyDescent="0.15">
      <c r="A12" s="18"/>
      <c r="B12" s="3"/>
      <c r="C12" s="3"/>
      <c r="D12" s="3"/>
      <c r="E12" s="3"/>
      <c r="F12" s="3"/>
      <c r="G12" s="3"/>
      <c r="H12" s="3"/>
      <c r="I12" s="3"/>
      <c r="J12" s="3"/>
      <c r="K12" s="3"/>
      <c r="L12" s="19"/>
    </row>
    <row r="13" spans="1:12" x14ac:dyDescent="0.15">
      <c r="A13" s="18"/>
      <c r="B13" s="71" t="s">
        <v>8</v>
      </c>
      <c r="C13" s="72"/>
      <c r="D13" s="72"/>
      <c r="E13" s="72"/>
      <c r="F13" s="72"/>
      <c r="G13" s="72"/>
      <c r="H13" s="72"/>
      <c r="I13" s="72"/>
      <c r="J13" s="72"/>
      <c r="K13" s="72"/>
      <c r="L13" s="73"/>
    </row>
    <row r="14" spans="1:12" x14ac:dyDescent="0.15">
      <c r="A14" s="18"/>
      <c r="B14" s="4"/>
      <c r="C14" s="4"/>
      <c r="D14" s="4"/>
      <c r="E14" s="4"/>
      <c r="F14" s="4"/>
      <c r="G14" s="4"/>
      <c r="H14" s="4"/>
      <c r="I14" s="4"/>
      <c r="J14" s="4"/>
      <c r="K14" s="4"/>
      <c r="L14" s="20"/>
    </row>
    <row r="15" spans="1:12" x14ac:dyDescent="0.15">
      <c r="A15" s="18"/>
      <c r="B15" s="74" t="s">
        <v>34</v>
      </c>
      <c r="C15" s="74"/>
      <c r="D15" s="74"/>
      <c r="E15" s="74"/>
      <c r="F15" s="74"/>
      <c r="G15" s="74"/>
      <c r="H15" s="74"/>
      <c r="I15" s="74"/>
      <c r="J15" s="74"/>
      <c r="K15" s="74"/>
      <c r="L15" s="75"/>
    </row>
    <row r="16" spans="1:12" x14ac:dyDescent="0.15">
      <c r="A16" s="21" t="s">
        <v>2</v>
      </c>
      <c r="B16" s="8" t="s">
        <v>30</v>
      </c>
      <c r="C16" s="5"/>
      <c r="D16" s="5"/>
      <c r="E16" s="5"/>
      <c r="F16" s="5"/>
      <c r="G16" s="5"/>
      <c r="H16" s="5"/>
      <c r="I16" s="5"/>
      <c r="J16" s="5"/>
      <c r="K16" s="5"/>
      <c r="L16" s="22" t="s">
        <v>31</v>
      </c>
    </row>
    <row r="17" spans="1:12" x14ac:dyDescent="0.15">
      <c r="A17" s="23" t="s">
        <v>10</v>
      </c>
      <c r="B17" s="9">
        <v>0</v>
      </c>
      <c r="C17" s="7">
        <v>1</v>
      </c>
      <c r="D17" s="7">
        <v>2</v>
      </c>
      <c r="E17" s="7">
        <v>3</v>
      </c>
      <c r="F17" s="7">
        <v>4</v>
      </c>
      <c r="G17" s="7">
        <v>5</v>
      </c>
      <c r="H17" s="7">
        <v>6</v>
      </c>
      <c r="I17" s="7">
        <v>7</v>
      </c>
      <c r="J17" s="7">
        <v>8</v>
      </c>
      <c r="K17" s="7">
        <v>9</v>
      </c>
      <c r="L17" s="24">
        <v>10</v>
      </c>
    </row>
    <row r="18" spans="1:12" x14ac:dyDescent="0.15">
      <c r="A18" s="25">
        <v>10</v>
      </c>
      <c r="B18" s="10">
        <v>1.1000000000000001</v>
      </c>
      <c r="C18" s="10">
        <v>5.2</v>
      </c>
      <c r="D18" s="10">
        <v>8.6</v>
      </c>
      <c r="E18" s="10">
        <v>10.1</v>
      </c>
      <c r="F18" s="10">
        <v>10.8</v>
      </c>
      <c r="G18" s="10">
        <v>11.1</v>
      </c>
      <c r="H18" s="10">
        <v>11</v>
      </c>
      <c r="I18" s="10">
        <v>10.8</v>
      </c>
      <c r="J18" s="10">
        <v>10.6</v>
      </c>
      <c r="K18" s="10">
        <v>10.1</v>
      </c>
      <c r="L18" s="26">
        <v>9.6999999999999993</v>
      </c>
    </row>
    <row r="19" spans="1:12" x14ac:dyDescent="0.15">
      <c r="A19" s="21">
        <v>9</v>
      </c>
      <c r="B19" s="10">
        <v>0.8</v>
      </c>
      <c r="C19" s="10">
        <v>4.7</v>
      </c>
      <c r="D19" s="10">
        <v>8.1</v>
      </c>
      <c r="E19" s="10">
        <v>9.6999999999999993</v>
      </c>
      <c r="F19" s="10">
        <v>10.6</v>
      </c>
      <c r="G19" s="10">
        <v>10.9</v>
      </c>
      <c r="H19" s="10">
        <v>10.8</v>
      </c>
      <c r="I19" s="10">
        <v>10.7</v>
      </c>
      <c r="J19" s="10">
        <v>10.4</v>
      </c>
      <c r="K19" s="10">
        <v>10</v>
      </c>
      <c r="L19" s="26">
        <v>9.6</v>
      </c>
    </row>
    <row r="20" spans="1:12" x14ac:dyDescent="0.15">
      <c r="A20" s="21">
        <v>8</v>
      </c>
      <c r="B20" s="10">
        <v>0.5</v>
      </c>
      <c r="C20" s="10">
        <v>4.0999999999999996</v>
      </c>
      <c r="D20" s="10">
        <v>7.6</v>
      </c>
      <c r="E20" s="10">
        <v>9.4</v>
      </c>
      <c r="F20" s="10">
        <v>10.4</v>
      </c>
      <c r="G20" s="10">
        <v>10.8</v>
      </c>
      <c r="H20" s="10">
        <v>10.7</v>
      </c>
      <c r="I20" s="10">
        <v>10.6</v>
      </c>
      <c r="J20" s="10">
        <v>10.199999999999999</v>
      </c>
      <c r="K20" s="10">
        <v>9.9</v>
      </c>
      <c r="L20" s="26">
        <v>9.5</v>
      </c>
    </row>
    <row r="21" spans="1:12" x14ac:dyDescent="0.15">
      <c r="A21" s="21">
        <v>7</v>
      </c>
      <c r="B21" s="10">
        <v>0.3</v>
      </c>
      <c r="C21" s="10">
        <v>3.6</v>
      </c>
      <c r="D21" s="10">
        <v>7</v>
      </c>
      <c r="E21" s="10">
        <v>9.1</v>
      </c>
      <c r="F21" s="10">
        <v>10.199999999999999</v>
      </c>
      <c r="G21" s="10">
        <v>10.7</v>
      </c>
      <c r="H21" s="10">
        <v>10.6</v>
      </c>
      <c r="I21" s="10">
        <v>10.5</v>
      </c>
      <c r="J21" s="10">
        <v>10.1</v>
      </c>
      <c r="K21" s="10">
        <v>9.6999999999999993</v>
      </c>
      <c r="L21" s="26">
        <v>9.4</v>
      </c>
    </row>
    <row r="22" spans="1:12" x14ac:dyDescent="0.15">
      <c r="A22" s="53">
        <v>6</v>
      </c>
      <c r="B22" s="63">
        <v>0.1</v>
      </c>
      <c r="C22" s="63">
        <v>3</v>
      </c>
      <c r="D22" s="63">
        <v>6.3</v>
      </c>
      <c r="E22" s="63">
        <v>8.6999999999999993</v>
      </c>
      <c r="F22" s="63">
        <v>10</v>
      </c>
      <c r="G22" s="63">
        <v>10.6</v>
      </c>
      <c r="H22" s="63">
        <v>10.5</v>
      </c>
      <c r="I22" s="63">
        <v>10.199999999999999</v>
      </c>
      <c r="J22" s="63">
        <v>9.8000000000000007</v>
      </c>
      <c r="K22" s="63">
        <v>9.5</v>
      </c>
      <c r="L22" s="64">
        <v>9</v>
      </c>
    </row>
    <row r="23" spans="1:12" x14ac:dyDescent="0.15">
      <c r="A23" s="65">
        <v>5</v>
      </c>
      <c r="B23" s="66">
        <v>0</v>
      </c>
      <c r="C23" s="66">
        <v>2.4</v>
      </c>
      <c r="D23" s="66">
        <v>5.5</v>
      </c>
      <c r="E23" s="66">
        <v>8.1999999999999993</v>
      </c>
      <c r="F23" s="66">
        <v>9.5</v>
      </c>
      <c r="G23" s="66">
        <v>10.1</v>
      </c>
      <c r="H23" s="66">
        <v>10.1</v>
      </c>
      <c r="I23" s="66">
        <v>9.6999999999999993</v>
      </c>
      <c r="J23" s="66">
        <v>9.3000000000000007</v>
      </c>
      <c r="K23" s="66">
        <v>8.8000000000000007</v>
      </c>
      <c r="L23" s="67">
        <v>8</v>
      </c>
    </row>
    <row r="24" spans="1:12" x14ac:dyDescent="0.15">
      <c r="A24" s="21">
        <v>4</v>
      </c>
      <c r="B24" s="10">
        <v>0</v>
      </c>
      <c r="C24" s="10">
        <v>1.9</v>
      </c>
      <c r="D24" s="10">
        <v>4.5</v>
      </c>
      <c r="E24" s="10">
        <v>7.3</v>
      </c>
      <c r="F24" s="10">
        <v>8.8000000000000007</v>
      </c>
      <c r="G24" s="10">
        <v>9.4</v>
      </c>
      <c r="H24" s="10">
        <v>9.5</v>
      </c>
      <c r="I24" s="10">
        <v>9.1</v>
      </c>
      <c r="J24" s="10">
        <v>8.4</v>
      </c>
      <c r="K24" s="10">
        <v>7.3</v>
      </c>
      <c r="L24" s="26">
        <v>3.5</v>
      </c>
    </row>
    <row r="25" spans="1:12" x14ac:dyDescent="0.15">
      <c r="A25" s="21">
        <v>3</v>
      </c>
      <c r="B25" s="10">
        <v>0</v>
      </c>
      <c r="C25" s="10">
        <v>1.3</v>
      </c>
      <c r="D25" s="10">
        <v>3.5</v>
      </c>
      <c r="E25" s="10">
        <v>6.2</v>
      </c>
      <c r="F25" s="10">
        <v>7.5</v>
      </c>
      <c r="G25" s="10">
        <v>8.1999999999999993</v>
      </c>
      <c r="H25" s="10">
        <v>8.6</v>
      </c>
      <c r="I25" s="10">
        <v>7.5</v>
      </c>
      <c r="J25" s="10">
        <v>5</v>
      </c>
      <c r="K25" s="10">
        <v>0</v>
      </c>
      <c r="L25" s="26">
        <v>0</v>
      </c>
    </row>
    <row r="26" spans="1:12" x14ac:dyDescent="0.15">
      <c r="A26" s="21">
        <v>2</v>
      </c>
      <c r="B26" s="10">
        <v>0</v>
      </c>
      <c r="C26" s="10">
        <v>0.8</v>
      </c>
      <c r="D26" s="10">
        <v>2.2999999999999998</v>
      </c>
      <c r="E26" s="10">
        <v>4.5</v>
      </c>
      <c r="F26" s="10">
        <v>5.3</v>
      </c>
      <c r="G26" s="10">
        <v>6</v>
      </c>
      <c r="H26" s="10">
        <v>5.5</v>
      </c>
      <c r="I26" s="10">
        <v>2</v>
      </c>
      <c r="J26" s="10">
        <v>0</v>
      </c>
      <c r="K26" s="10">
        <v>0</v>
      </c>
      <c r="L26" s="26">
        <v>0</v>
      </c>
    </row>
    <row r="27" spans="1:12" x14ac:dyDescent="0.15">
      <c r="A27" s="21">
        <v>1</v>
      </c>
      <c r="B27" s="10">
        <v>0</v>
      </c>
      <c r="C27" s="10">
        <v>0.2</v>
      </c>
      <c r="D27" s="10">
        <v>1</v>
      </c>
      <c r="E27" s="10">
        <v>2.2000000000000002</v>
      </c>
      <c r="F27" s="10">
        <v>2.2000000000000002</v>
      </c>
      <c r="G27" s="10">
        <v>1.7</v>
      </c>
      <c r="H27" s="10">
        <v>0</v>
      </c>
      <c r="I27" s="10">
        <v>0</v>
      </c>
      <c r="J27" s="10">
        <v>0</v>
      </c>
      <c r="K27" s="10">
        <v>0</v>
      </c>
      <c r="L27" s="26">
        <v>0</v>
      </c>
    </row>
    <row r="28" spans="1:12" ht="14" thickBot="1" x14ac:dyDescent="0.2">
      <c r="A28" s="27">
        <v>0</v>
      </c>
      <c r="B28" s="28">
        <v>0</v>
      </c>
      <c r="C28" s="28">
        <v>0</v>
      </c>
      <c r="D28" s="28">
        <v>0</v>
      </c>
      <c r="E28" s="28">
        <v>0</v>
      </c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9">
        <v>0</v>
      </c>
    </row>
    <row r="29" spans="1:12" ht="14" thickTop="1" x14ac:dyDescent="0.15">
      <c r="A29" s="16" t="s">
        <v>14</v>
      </c>
      <c r="B29" s="6">
        <v>1</v>
      </c>
      <c r="C29" s="6">
        <v>4</v>
      </c>
      <c r="D29" s="6">
        <v>2</v>
      </c>
      <c r="E29" s="6">
        <v>4</v>
      </c>
      <c r="F29" s="6">
        <v>2</v>
      </c>
      <c r="G29" s="6">
        <v>4</v>
      </c>
      <c r="H29" s="6">
        <v>2</v>
      </c>
      <c r="I29" s="6">
        <v>4</v>
      </c>
      <c r="J29" s="6">
        <v>2</v>
      </c>
      <c r="K29" s="6">
        <v>4</v>
      </c>
      <c r="L29" s="6">
        <v>1</v>
      </c>
    </row>
    <row r="30" spans="1:12" x14ac:dyDescent="0.15">
      <c r="A30" s="11" t="s">
        <v>11</v>
      </c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</row>
    <row r="33" spans="1:12" x14ac:dyDescent="0.15">
      <c r="A33" s="30" t="s">
        <v>19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</row>
    <row r="34" spans="1:12" x14ac:dyDescent="0.15">
      <c r="A34" s="11" t="s">
        <v>32</v>
      </c>
      <c r="B34" s="32">
        <f>$I$7*0</f>
        <v>0</v>
      </c>
      <c r="C34" s="32">
        <f>$I$7*1</f>
        <v>10.17</v>
      </c>
      <c r="D34" s="32">
        <f>$I$7*2</f>
        <v>20.34</v>
      </c>
      <c r="E34" s="32">
        <f>$I$7*3</f>
        <v>30.509999999999998</v>
      </c>
      <c r="F34" s="32">
        <f>$I$7*4</f>
        <v>40.68</v>
      </c>
      <c r="G34" s="32">
        <f>$I$7*5</f>
        <v>50.85</v>
      </c>
      <c r="H34" s="32">
        <f>$I$7*6</f>
        <v>61.019999999999996</v>
      </c>
      <c r="I34" s="32">
        <f>$I$7*7</f>
        <v>71.19</v>
      </c>
      <c r="J34" s="32">
        <f>$I$7*8</f>
        <v>81.36</v>
      </c>
      <c r="K34" s="32">
        <f>$I$7*9</f>
        <v>91.53</v>
      </c>
      <c r="L34" s="32">
        <f>$I$7*10</f>
        <v>101.7</v>
      </c>
    </row>
    <row r="36" spans="1:12" ht="14" thickBot="1" x14ac:dyDescent="0.2"/>
    <row r="37" spans="1:12" ht="15" customHeight="1" thickTop="1" x14ac:dyDescent="0.15">
      <c r="B37" s="85" t="s">
        <v>20</v>
      </c>
      <c r="C37" s="86"/>
      <c r="D37" s="89" t="s">
        <v>21</v>
      </c>
      <c r="E37" s="90"/>
      <c r="F37" s="86"/>
      <c r="G37" s="89" t="s">
        <v>33</v>
      </c>
      <c r="H37" s="90"/>
      <c r="I37" s="93"/>
    </row>
    <row r="38" spans="1:12" x14ac:dyDescent="0.15">
      <c r="B38" s="87"/>
      <c r="C38" s="88"/>
      <c r="D38" s="91"/>
      <c r="E38" s="92"/>
      <c r="F38" s="88"/>
      <c r="G38" s="91"/>
      <c r="H38" s="92"/>
      <c r="I38" s="94"/>
    </row>
    <row r="39" spans="1:12" x14ac:dyDescent="0.15">
      <c r="B39" s="83" t="s">
        <v>35</v>
      </c>
      <c r="C39" s="84"/>
      <c r="D39" s="76">
        <f>2*(1/3)*I7*SUMPRODUCT(B18:L18,$B$29:$L$29)</f>
        <v>1911.9599999999994</v>
      </c>
      <c r="E39" s="77"/>
      <c r="F39" s="78"/>
      <c r="G39" s="77">
        <f>(2/D39)*(1/3)*$I$7*SUMPRODUCT(B18:L18,$B$34:$L$34,$B$29:$L$29)</f>
        <v>55.877297872340435</v>
      </c>
      <c r="H39" s="77"/>
      <c r="I39" s="105"/>
    </row>
    <row r="40" spans="1:12" x14ac:dyDescent="0.15">
      <c r="B40" s="100" t="s">
        <v>36</v>
      </c>
      <c r="C40" s="69"/>
      <c r="D40" s="76">
        <f>2*(1/3)*I7*SUMPRODUCT(B20:L20,$B$29:$L$29)</f>
        <v>1810.2599999999998</v>
      </c>
      <c r="E40" s="77"/>
      <c r="F40" s="78"/>
      <c r="G40" s="77">
        <f>(2/D40)*(1/3)*$I$7*SUMPRODUCT(B20:L20,$B$34:$L$34,$B$29:$L$29)</f>
        <v>57.081505617977534</v>
      </c>
      <c r="H40" s="77"/>
      <c r="I40" s="105"/>
    </row>
    <row r="41" spans="1:12" x14ac:dyDescent="0.15">
      <c r="B41" s="101" t="s">
        <v>37</v>
      </c>
      <c r="C41" s="102"/>
      <c r="D41" s="95">
        <f>2*(1/3)*$I$7*SUMPRODUCT(B22:L22,$B$29:$L$29)</f>
        <v>1697.0339999999997</v>
      </c>
      <c r="E41" s="96"/>
      <c r="F41" s="97"/>
      <c r="G41" s="96">
        <f>(2/D41)*(1/3)*$I$7*SUMPRODUCT(B22:L22,$B$34:$L$34,$B$29:$L$29)</f>
        <v>58.265201757890544</v>
      </c>
      <c r="H41" s="96"/>
      <c r="I41" s="106"/>
    </row>
    <row r="42" spans="1:12" x14ac:dyDescent="0.15">
      <c r="B42" s="103" t="s">
        <v>38</v>
      </c>
      <c r="C42" s="104"/>
      <c r="D42" s="76">
        <f>2*(1/3)*$I$7*SUMPRODUCT(B24:L24,$B$29:$L$29)</f>
        <v>1396.002</v>
      </c>
      <c r="E42" s="77"/>
      <c r="F42" s="78"/>
      <c r="G42" s="77">
        <f>(2/D42)*(1/3)*$I$7*SUMPRODUCT(B24:L24,$B$34:$L$34,$B$29:$L$29)</f>
        <v>57.918125303545409</v>
      </c>
      <c r="H42" s="77"/>
      <c r="I42" s="105"/>
    </row>
    <row r="43" spans="1:12" ht="14" thickBot="1" x14ac:dyDescent="0.2">
      <c r="B43" s="98" t="s">
        <v>39</v>
      </c>
      <c r="C43" s="99"/>
      <c r="D43" s="76">
        <f>2*(1/3)*$I$7*SUMPRODUCT(B26:L26,$B$29:$L$29)</f>
        <v>538.33199999999999</v>
      </c>
      <c r="E43" s="77"/>
      <c r="F43" s="78"/>
      <c r="G43" s="77">
        <f>(2/D43)*(1/3)*$I$7*SUMPRODUCT(B26:L26,$B$34:$L$34,$B$29:$L$29)</f>
        <v>44.932443324937026</v>
      </c>
      <c r="H43" s="77"/>
      <c r="I43" s="105"/>
    </row>
    <row r="44" spans="1:12" ht="14" thickTop="1" x14ac:dyDescent="0.15"/>
  </sheetData>
  <mergeCells count="24">
    <mergeCell ref="G43:I43"/>
    <mergeCell ref="G39:I39"/>
    <mergeCell ref="G40:I40"/>
    <mergeCell ref="G41:I41"/>
    <mergeCell ref="G42:I42"/>
    <mergeCell ref="D40:F40"/>
    <mergeCell ref="D41:F41"/>
    <mergeCell ref="D42:F42"/>
    <mergeCell ref="D43:F43"/>
    <mergeCell ref="B43:C43"/>
    <mergeCell ref="B40:C40"/>
    <mergeCell ref="B41:C41"/>
    <mergeCell ref="B42:C42"/>
    <mergeCell ref="G3:H3"/>
    <mergeCell ref="G4:H4"/>
    <mergeCell ref="B13:L13"/>
    <mergeCell ref="B15:L15"/>
    <mergeCell ref="D39:F39"/>
    <mergeCell ref="A6:B6"/>
    <mergeCell ref="B11:L11"/>
    <mergeCell ref="B39:C39"/>
    <mergeCell ref="B37:C38"/>
    <mergeCell ref="D37:F38"/>
    <mergeCell ref="G37:I38"/>
  </mergeCells>
  <phoneticPr fontId="0" type="noConversion"/>
  <pageMargins left="0.75" right="0.75" top="1" bottom="1" header="0.5" footer="0.5"/>
  <pageSetup scale="85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6"/>
  <sheetViews>
    <sheetView tabSelected="1" zoomScale="113" workbookViewId="0">
      <selection activeCell="R44" sqref="R44"/>
    </sheetView>
  </sheetViews>
  <sheetFormatPr baseColWidth="10" defaultColWidth="9.1640625" defaultRowHeight="13" x14ac:dyDescent="0.15"/>
  <cols>
    <col min="1" max="1" width="21.6640625" bestFit="1" customWidth="1"/>
    <col min="2" max="2" width="12.1640625" customWidth="1"/>
    <col min="13" max="17" width="8.5" bestFit="1" customWidth="1"/>
  </cols>
  <sheetData>
    <row r="1" spans="1:13" x14ac:dyDescent="0.15">
      <c r="A1" s="1" t="s">
        <v>16</v>
      </c>
      <c r="D1" s="15"/>
      <c r="E1" s="13"/>
      <c r="F1" s="13"/>
      <c r="G1" s="13"/>
      <c r="H1" s="13"/>
    </row>
    <row r="2" spans="1:13" x14ac:dyDescent="0.15">
      <c r="A2" s="1"/>
      <c r="D2" s="15"/>
      <c r="E2" s="45"/>
      <c r="F2" s="45"/>
      <c r="G2" s="45"/>
      <c r="H2" s="45"/>
    </row>
    <row r="3" spans="1:13" x14ac:dyDescent="0.15">
      <c r="A3" s="1" t="s">
        <v>23</v>
      </c>
      <c r="D3" s="15"/>
      <c r="E3" s="13"/>
      <c r="F3" s="13"/>
      <c r="G3" s="13"/>
      <c r="H3" s="14" t="s">
        <v>4</v>
      </c>
      <c r="I3" s="33" t="s">
        <v>52</v>
      </c>
      <c r="J3" s="34"/>
      <c r="K3" s="34"/>
      <c r="L3" s="35"/>
    </row>
    <row r="4" spans="1:13" x14ac:dyDescent="0.15">
      <c r="A4" s="1"/>
      <c r="D4" s="15"/>
      <c r="E4" s="13"/>
      <c r="F4" s="13"/>
      <c r="G4" s="13"/>
      <c r="H4" s="14" t="s">
        <v>18</v>
      </c>
      <c r="I4" s="33"/>
      <c r="J4" s="34"/>
      <c r="K4" s="34"/>
      <c r="L4" s="35"/>
    </row>
    <row r="6" spans="1:13" x14ac:dyDescent="0.15">
      <c r="A6" s="79" t="s">
        <v>25</v>
      </c>
      <c r="B6" s="79"/>
    </row>
    <row r="7" spans="1:13" x14ac:dyDescent="0.15">
      <c r="B7" s="2" t="s">
        <v>0</v>
      </c>
      <c r="C7">
        <v>101.7</v>
      </c>
      <c r="D7" s="48" t="s">
        <v>5</v>
      </c>
      <c r="E7" s="49" t="s">
        <v>7</v>
      </c>
      <c r="F7" s="44"/>
      <c r="G7" s="44"/>
      <c r="I7" s="31">
        <f>C7/(COUNT(A18:A28)-1)</f>
        <v>10.17</v>
      </c>
      <c r="J7" s="48" t="s">
        <v>5</v>
      </c>
    </row>
    <row r="8" spans="1:13" x14ac:dyDescent="0.15">
      <c r="B8" s="2" t="s">
        <v>1</v>
      </c>
      <c r="C8">
        <v>6</v>
      </c>
      <c r="D8" s="48" t="s">
        <v>5</v>
      </c>
      <c r="E8" s="49" t="s">
        <v>6</v>
      </c>
      <c r="F8" s="44"/>
      <c r="G8" s="44"/>
      <c r="I8" s="31">
        <f>C8/6</f>
        <v>1</v>
      </c>
      <c r="J8" s="48" t="s">
        <v>5</v>
      </c>
    </row>
    <row r="10" spans="1:13" ht="14" thickBot="1" x14ac:dyDescent="0.2"/>
    <row r="11" spans="1:13" ht="14" thickTop="1" x14ac:dyDescent="0.15">
      <c r="A11" s="17"/>
      <c r="B11" s="80" t="s">
        <v>24</v>
      </c>
      <c r="C11" s="81"/>
      <c r="D11" s="81"/>
      <c r="E11" s="81"/>
      <c r="F11" s="81"/>
      <c r="G11" s="81"/>
      <c r="H11" s="81"/>
      <c r="I11" s="81"/>
      <c r="J11" s="81"/>
      <c r="K11" s="81"/>
      <c r="L11" s="82"/>
    </row>
    <row r="12" spans="1:13" x14ac:dyDescent="0.15">
      <c r="A12" s="18"/>
      <c r="B12" s="3"/>
      <c r="C12" s="3"/>
      <c r="D12" s="3"/>
      <c r="E12" s="3"/>
      <c r="F12" s="3"/>
      <c r="G12" s="3"/>
      <c r="H12" s="3"/>
      <c r="I12" s="3"/>
      <c r="J12" s="3"/>
      <c r="K12" s="3"/>
      <c r="L12" s="19"/>
    </row>
    <row r="13" spans="1:13" x14ac:dyDescent="0.15">
      <c r="A13" s="18"/>
      <c r="B13" s="71" t="s">
        <v>26</v>
      </c>
      <c r="C13" s="72"/>
      <c r="D13" s="72"/>
      <c r="E13" s="72"/>
      <c r="F13" s="72"/>
      <c r="G13" s="72"/>
      <c r="H13" s="72"/>
      <c r="I13" s="72"/>
      <c r="J13" s="72"/>
      <c r="K13" s="72"/>
      <c r="L13" s="73"/>
    </row>
    <row r="14" spans="1:13" x14ac:dyDescent="0.15">
      <c r="A14" s="18"/>
      <c r="B14" s="4"/>
      <c r="C14" s="4"/>
      <c r="D14" s="4"/>
      <c r="E14" s="4"/>
      <c r="F14" s="4"/>
      <c r="G14" s="4"/>
      <c r="H14" s="4"/>
      <c r="I14" s="4"/>
      <c r="J14" s="4"/>
      <c r="K14" s="4"/>
      <c r="L14" s="20"/>
    </row>
    <row r="15" spans="1:13" x14ac:dyDescent="0.15">
      <c r="A15" s="18"/>
      <c r="B15" s="74" t="s">
        <v>9</v>
      </c>
      <c r="C15" s="74"/>
      <c r="D15" s="74"/>
      <c r="E15" s="74"/>
      <c r="F15" s="74"/>
      <c r="G15" s="74"/>
      <c r="H15" s="74"/>
      <c r="I15" s="74"/>
      <c r="J15" s="74"/>
      <c r="K15" s="74"/>
      <c r="L15" s="75"/>
    </row>
    <row r="16" spans="1:13" x14ac:dyDescent="0.15">
      <c r="A16" s="21" t="s">
        <v>40</v>
      </c>
      <c r="B16" s="8" t="s">
        <v>30</v>
      </c>
      <c r="C16" s="5"/>
      <c r="D16" s="5"/>
      <c r="E16" s="5"/>
      <c r="F16" s="5"/>
      <c r="G16" s="5"/>
      <c r="H16" s="5"/>
      <c r="I16" s="5"/>
      <c r="J16" s="5"/>
      <c r="K16" s="5"/>
      <c r="L16" s="22" t="s">
        <v>31</v>
      </c>
      <c r="M16" s="51" t="s">
        <v>13</v>
      </c>
    </row>
    <row r="17" spans="1:17" x14ac:dyDescent="0.15">
      <c r="A17" s="50" t="s">
        <v>10</v>
      </c>
      <c r="B17" s="9">
        <v>0</v>
      </c>
      <c r="C17" s="7">
        <v>1</v>
      </c>
      <c r="D17" s="7">
        <v>2</v>
      </c>
      <c r="E17" s="7">
        <v>3</v>
      </c>
      <c r="F17" s="7">
        <v>4</v>
      </c>
      <c r="G17" s="7">
        <v>5</v>
      </c>
      <c r="H17" s="7">
        <v>6</v>
      </c>
      <c r="I17" s="7">
        <v>7</v>
      </c>
      <c r="J17" s="7">
        <v>8</v>
      </c>
      <c r="K17" s="7">
        <v>9</v>
      </c>
      <c r="L17" s="24">
        <v>10</v>
      </c>
      <c r="M17" s="52" t="s">
        <v>3</v>
      </c>
    </row>
    <row r="18" spans="1:17" x14ac:dyDescent="0.15">
      <c r="A18" s="54">
        <v>10</v>
      </c>
      <c r="B18" s="10">
        <v>1.1000000000000001</v>
      </c>
      <c r="C18" s="10">
        <v>5.2</v>
      </c>
      <c r="D18" s="10">
        <v>8.6</v>
      </c>
      <c r="E18" s="10">
        <v>10.1</v>
      </c>
      <c r="F18" s="10">
        <v>10.8</v>
      </c>
      <c r="G18" s="10">
        <v>11.1</v>
      </c>
      <c r="H18" s="10">
        <v>11</v>
      </c>
      <c r="I18" s="10">
        <v>10.8</v>
      </c>
      <c r="J18" s="10">
        <v>10.6</v>
      </c>
      <c r="K18" s="10">
        <v>10.1</v>
      </c>
      <c r="L18" s="26">
        <v>9.6999999999999993</v>
      </c>
      <c r="M18" s="36">
        <v>1</v>
      </c>
      <c r="N18" s="51" t="s">
        <v>13</v>
      </c>
    </row>
    <row r="19" spans="1:17" x14ac:dyDescent="0.15">
      <c r="A19" s="21">
        <v>9</v>
      </c>
      <c r="B19" s="10">
        <v>0.8</v>
      </c>
      <c r="C19" s="10">
        <v>4.7</v>
      </c>
      <c r="D19" s="10">
        <v>8.1</v>
      </c>
      <c r="E19" s="10">
        <v>9.6999999999999993</v>
      </c>
      <c r="F19" s="10">
        <v>10.6</v>
      </c>
      <c r="G19" s="10">
        <v>10.9</v>
      </c>
      <c r="H19" s="10">
        <v>10.8</v>
      </c>
      <c r="I19" s="10">
        <v>10.7</v>
      </c>
      <c r="J19" s="10">
        <v>10.4</v>
      </c>
      <c r="K19" s="10">
        <v>10</v>
      </c>
      <c r="L19" s="26">
        <v>9.6</v>
      </c>
      <c r="M19" s="37">
        <v>4</v>
      </c>
      <c r="N19" s="52" t="s">
        <v>3</v>
      </c>
    </row>
    <row r="20" spans="1:17" x14ac:dyDescent="0.15">
      <c r="A20" s="53">
        <v>8</v>
      </c>
      <c r="B20" s="10">
        <v>0.5</v>
      </c>
      <c r="C20" s="10">
        <v>4.0999999999999996</v>
      </c>
      <c r="D20" s="10">
        <v>7.6</v>
      </c>
      <c r="E20" s="10">
        <v>9.4</v>
      </c>
      <c r="F20" s="10">
        <v>10.4</v>
      </c>
      <c r="G20" s="10">
        <v>10.8</v>
      </c>
      <c r="H20" s="10">
        <v>10.7</v>
      </c>
      <c r="I20" s="10">
        <v>10.6</v>
      </c>
      <c r="J20" s="10">
        <v>10.199999999999999</v>
      </c>
      <c r="K20" s="10">
        <v>9.9</v>
      </c>
      <c r="L20" s="26">
        <v>9.5</v>
      </c>
      <c r="M20" s="37">
        <v>2</v>
      </c>
      <c r="N20" s="39">
        <v>1</v>
      </c>
      <c r="O20" s="51" t="s">
        <v>13</v>
      </c>
    </row>
    <row r="21" spans="1:17" x14ac:dyDescent="0.15">
      <c r="A21" s="21">
        <v>7</v>
      </c>
      <c r="B21" s="10">
        <v>0.3</v>
      </c>
      <c r="C21" s="10">
        <v>3.6</v>
      </c>
      <c r="D21" s="10">
        <v>7</v>
      </c>
      <c r="E21" s="10">
        <v>9.1</v>
      </c>
      <c r="F21" s="10">
        <v>10.199999999999999</v>
      </c>
      <c r="G21" s="10">
        <v>10.7</v>
      </c>
      <c r="H21" s="10">
        <v>10.6</v>
      </c>
      <c r="I21" s="10">
        <v>10.5</v>
      </c>
      <c r="J21" s="10">
        <v>10.1</v>
      </c>
      <c r="K21" s="10">
        <v>9.6999999999999993</v>
      </c>
      <c r="L21" s="26">
        <v>9.4</v>
      </c>
      <c r="M21" s="37">
        <v>4</v>
      </c>
      <c r="N21" s="40">
        <v>4</v>
      </c>
      <c r="O21" s="52" t="s">
        <v>3</v>
      </c>
    </row>
    <row r="22" spans="1:17" x14ac:dyDescent="0.15">
      <c r="A22" s="53">
        <v>6</v>
      </c>
      <c r="B22" s="10">
        <v>0.1</v>
      </c>
      <c r="C22" s="10">
        <v>3</v>
      </c>
      <c r="D22" s="10">
        <v>6.3</v>
      </c>
      <c r="E22" s="10">
        <v>8.6999999999999993</v>
      </c>
      <c r="F22" s="10">
        <v>10</v>
      </c>
      <c r="G22" s="10">
        <v>10.6</v>
      </c>
      <c r="H22" s="10">
        <v>10.5</v>
      </c>
      <c r="I22" s="10">
        <v>10.199999999999999</v>
      </c>
      <c r="J22" s="10">
        <v>9.8000000000000007</v>
      </c>
      <c r="K22" s="10">
        <v>9.5</v>
      </c>
      <c r="L22" s="26">
        <v>9</v>
      </c>
      <c r="M22" s="37">
        <v>2</v>
      </c>
      <c r="N22" s="40">
        <v>2</v>
      </c>
      <c r="O22" s="39">
        <v>1</v>
      </c>
      <c r="P22" s="51" t="s">
        <v>13</v>
      </c>
    </row>
    <row r="23" spans="1:17" x14ac:dyDescent="0.15">
      <c r="A23" s="21">
        <v>5</v>
      </c>
      <c r="B23" s="10">
        <v>0</v>
      </c>
      <c r="C23" s="10">
        <v>2.4</v>
      </c>
      <c r="D23" s="10">
        <v>5.5</v>
      </c>
      <c r="E23" s="10">
        <v>8.1999999999999993</v>
      </c>
      <c r="F23" s="10">
        <v>9.5</v>
      </c>
      <c r="G23" s="10">
        <v>10.1</v>
      </c>
      <c r="H23" s="10">
        <v>10.1</v>
      </c>
      <c r="I23" s="10">
        <v>9.6999999999999993</v>
      </c>
      <c r="J23" s="10">
        <v>9.3000000000000007</v>
      </c>
      <c r="K23" s="10">
        <v>8.8000000000000007</v>
      </c>
      <c r="L23" s="26">
        <v>8</v>
      </c>
      <c r="M23" s="37">
        <v>4</v>
      </c>
      <c r="N23" s="40">
        <v>4</v>
      </c>
      <c r="O23" s="40">
        <v>4</v>
      </c>
      <c r="P23" s="52" t="s">
        <v>3</v>
      </c>
    </row>
    <row r="24" spans="1:17" x14ac:dyDescent="0.15">
      <c r="A24" s="53">
        <v>4</v>
      </c>
      <c r="B24" s="10">
        <v>0</v>
      </c>
      <c r="C24" s="10">
        <v>1.9</v>
      </c>
      <c r="D24" s="10">
        <v>4.5</v>
      </c>
      <c r="E24" s="10">
        <v>7.3</v>
      </c>
      <c r="F24" s="10">
        <v>8.8000000000000007</v>
      </c>
      <c r="G24" s="10">
        <v>9.4</v>
      </c>
      <c r="H24" s="10">
        <v>9.5</v>
      </c>
      <c r="I24" s="10">
        <v>9.1</v>
      </c>
      <c r="J24" s="10">
        <v>8.4</v>
      </c>
      <c r="K24" s="10">
        <v>7.3</v>
      </c>
      <c r="L24" s="26">
        <v>3.5</v>
      </c>
      <c r="M24" s="37">
        <v>2</v>
      </c>
      <c r="N24" s="40">
        <v>2</v>
      </c>
      <c r="O24" s="40">
        <v>2</v>
      </c>
      <c r="P24" s="39">
        <v>1</v>
      </c>
      <c r="Q24" s="51" t="s">
        <v>13</v>
      </c>
    </row>
    <row r="25" spans="1:17" x14ac:dyDescent="0.15">
      <c r="A25" s="21">
        <v>3</v>
      </c>
      <c r="B25" s="10">
        <v>0</v>
      </c>
      <c r="C25" s="10">
        <v>1.3</v>
      </c>
      <c r="D25" s="10">
        <v>3.5</v>
      </c>
      <c r="E25" s="10">
        <v>6.2</v>
      </c>
      <c r="F25" s="10">
        <v>7.5</v>
      </c>
      <c r="G25" s="10">
        <v>8.1999999999999993</v>
      </c>
      <c r="H25" s="10">
        <v>8.6</v>
      </c>
      <c r="I25" s="10">
        <v>7.5</v>
      </c>
      <c r="J25" s="10">
        <v>5</v>
      </c>
      <c r="K25" s="10">
        <v>0</v>
      </c>
      <c r="L25" s="26">
        <v>0</v>
      </c>
      <c r="M25" s="37">
        <v>4</v>
      </c>
      <c r="N25" s="40">
        <v>4</v>
      </c>
      <c r="O25" s="40">
        <v>4</v>
      </c>
      <c r="P25" s="40">
        <v>4</v>
      </c>
      <c r="Q25" s="52" t="s">
        <v>3</v>
      </c>
    </row>
    <row r="26" spans="1:17" x14ac:dyDescent="0.15">
      <c r="A26" s="53">
        <v>2</v>
      </c>
      <c r="B26" s="10">
        <v>0</v>
      </c>
      <c r="C26" s="10">
        <v>0.8</v>
      </c>
      <c r="D26" s="10">
        <v>2.2999999999999998</v>
      </c>
      <c r="E26" s="10">
        <v>4.5</v>
      </c>
      <c r="F26" s="10">
        <v>5.3</v>
      </c>
      <c r="G26" s="10">
        <v>6</v>
      </c>
      <c r="H26" s="10">
        <v>5.5</v>
      </c>
      <c r="I26" s="10">
        <v>2</v>
      </c>
      <c r="J26" s="10">
        <v>0</v>
      </c>
      <c r="K26" s="10">
        <v>0</v>
      </c>
      <c r="L26" s="26">
        <v>0</v>
      </c>
      <c r="M26" s="37">
        <v>2</v>
      </c>
      <c r="N26" s="40">
        <v>2</v>
      </c>
      <c r="O26" s="40">
        <v>2</v>
      </c>
      <c r="P26" s="40">
        <v>2</v>
      </c>
      <c r="Q26" s="39">
        <v>1</v>
      </c>
    </row>
    <row r="27" spans="1:17" x14ac:dyDescent="0.15">
      <c r="A27" s="21">
        <v>1</v>
      </c>
      <c r="B27" s="10">
        <v>0</v>
      </c>
      <c r="C27" s="10">
        <v>0.2</v>
      </c>
      <c r="D27" s="10">
        <v>1</v>
      </c>
      <c r="E27" s="10">
        <v>2.2000000000000002</v>
      </c>
      <c r="F27" s="10">
        <v>2.2000000000000002</v>
      </c>
      <c r="G27" s="10">
        <v>1.7</v>
      </c>
      <c r="H27" s="10">
        <v>0</v>
      </c>
      <c r="I27" s="10">
        <v>0</v>
      </c>
      <c r="J27" s="10">
        <v>0</v>
      </c>
      <c r="K27" s="10">
        <v>0</v>
      </c>
      <c r="L27" s="26">
        <v>0</v>
      </c>
      <c r="M27" s="37">
        <v>4</v>
      </c>
      <c r="N27" s="40">
        <v>4</v>
      </c>
      <c r="O27" s="40">
        <v>4</v>
      </c>
      <c r="P27" s="40">
        <v>4</v>
      </c>
      <c r="Q27" s="40">
        <v>4</v>
      </c>
    </row>
    <row r="28" spans="1:17" x14ac:dyDescent="0.15">
      <c r="A28" s="21">
        <v>0</v>
      </c>
      <c r="B28" s="10">
        <v>0</v>
      </c>
      <c r="C28" s="10">
        <v>0</v>
      </c>
      <c r="D28" s="10">
        <v>0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26">
        <v>0</v>
      </c>
      <c r="M28" s="38">
        <v>1</v>
      </c>
      <c r="N28" s="32">
        <v>1</v>
      </c>
      <c r="O28" s="32">
        <v>1</v>
      </c>
      <c r="P28" s="32">
        <v>1</v>
      </c>
      <c r="Q28" s="32">
        <v>1</v>
      </c>
    </row>
    <row r="29" spans="1:17" ht="14" thickBot="1" x14ac:dyDescent="0.2">
      <c r="A29" s="61" t="s">
        <v>48</v>
      </c>
      <c r="B29" s="62">
        <v>1</v>
      </c>
      <c r="C29" s="62">
        <v>4</v>
      </c>
      <c r="D29" s="62">
        <v>2</v>
      </c>
      <c r="E29" s="62">
        <v>4</v>
      </c>
      <c r="F29" s="62">
        <v>2</v>
      </c>
      <c r="G29" s="62">
        <v>4</v>
      </c>
      <c r="H29" s="62">
        <v>2</v>
      </c>
      <c r="I29" s="62">
        <v>4</v>
      </c>
      <c r="J29" s="62">
        <v>2</v>
      </c>
      <c r="K29" s="62">
        <v>4</v>
      </c>
      <c r="L29" s="62">
        <v>1</v>
      </c>
    </row>
    <row r="30" spans="1:17" ht="14" thickTop="1" x14ac:dyDescent="0.15">
      <c r="A30" s="59"/>
      <c r="B30" s="60">
        <f>$I$7*0</f>
        <v>0</v>
      </c>
      <c r="C30" s="60">
        <f>$I$7*1</f>
        <v>10.17</v>
      </c>
      <c r="D30" s="60">
        <f>$I$7*2</f>
        <v>20.34</v>
      </c>
      <c r="E30" s="60">
        <f>$I$7*3</f>
        <v>30.509999999999998</v>
      </c>
      <c r="F30" s="60">
        <f>$I$7*4</f>
        <v>40.68</v>
      </c>
      <c r="G30" s="60">
        <f>$I$7*5</f>
        <v>50.85</v>
      </c>
      <c r="H30" s="60">
        <f>$I$7*6</f>
        <v>61.019999999999996</v>
      </c>
      <c r="I30" s="60">
        <f>$I$7*7</f>
        <v>71.19</v>
      </c>
      <c r="J30" s="60">
        <f>$I$7*8</f>
        <v>81.36</v>
      </c>
      <c r="K30" s="60">
        <f>$I$7*9</f>
        <v>91.53</v>
      </c>
      <c r="L30" s="60">
        <f>$I$7*10</f>
        <v>101.7</v>
      </c>
    </row>
    <row r="31" spans="1:17" x14ac:dyDescent="0.15">
      <c r="B31">
        <f>B17</f>
        <v>0</v>
      </c>
    </row>
    <row r="33" spans="1:13" ht="15" x14ac:dyDescent="0.15">
      <c r="A33" s="113" t="s">
        <v>12</v>
      </c>
      <c r="B33" s="74"/>
      <c r="C33" s="114"/>
    </row>
    <row r="34" spans="1:13" x14ac:dyDescent="0.15">
      <c r="A34" s="55" t="s">
        <v>41</v>
      </c>
      <c r="B34" s="41">
        <f>(2*(1/3)*$I$8*(SUMPRODUCT(B18:B28,$M$18:$M$28)))</f>
        <v>4.4666666666666668</v>
      </c>
      <c r="C34" s="41">
        <f t="shared" ref="C34:L34" si="0">(2*(1/3)*$I$8*(SUMPRODUCT(C18:C28,$M$18:$M$28)))</f>
        <v>49.066666666666663</v>
      </c>
      <c r="D34" s="41">
        <f t="shared" si="0"/>
        <v>100.26666666666667</v>
      </c>
      <c r="E34" s="41">
        <f t="shared" si="0"/>
        <v>141</v>
      </c>
      <c r="F34" s="41">
        <f t="shared" si="0"/>
        <v>159.86666666666667</v>
      </c>
      <c r="G34" s="41">
        <f t="shared" si="0"/>
        <v>167.4</v>
      </c>
      <c r="H34" s="41">
        <f t="shared" si="0"/>
        <v>162.53333333333333</v>
      </c>
      <c r="I34" s="41">
        <f t="shared" si="0"/>
        <v>152.13333333333333</v>
      </c>
      <c r="J34" s="41">
        <f t="shared" si="0"/>
        <v>137.73333333333335</v>
      </c>
      <c r="K34" s="41">
        <f t="shared" si="0"/>
        <v>118.33333333333333</v>
      </c>
      <c r="L34" s="41">
        <f t="shared" si="0"/>
        <v>107.79999999999998</v>
      </c>
      <c r="M34" s="58" t="s">
        <v>47</v>
      </c>
    </row>
    <row r="35" spans="1:13" x14ac:dyDescent="0.15">
      <c r="A35" s="56" t="s">
        <v>42</v>
      </c>
      <c r="B35" s="41">
        <f>(2*(1/3)*$I$8*(SUMPRODUCT(B20:B28,$N$20:$N$28)))</f>
        <v>1.2666666666666666</v>
      </c>
      <c r="C35" s="41">
        <f t="shared" ref="C35:L35" si="1">(2*(1/3)*$I$8*(SUMPRODUCT(C20:C28,$N$20:$N$28)))</f>
        <v>30.333333333333332</v>
      </c>
      <c r="D35" s="41">
        <f t="shared" si="1"/>
        <v>67.86666666666666</v>
      </c>
      <c r="E35" s="41">
        <f t="shared" si="1"/>
        <v>102.13333333333334</v>
      </c>
      <c r="F35" s="41">
        <f t="shared" si="1"/>
        <v>117.46666666666665</v>
      </c>
      <c r="G35" s="41">
        <f t="shared" si="1"/>
        <v>123.73333333333335</v>
      </c>
      <c r="H35" s="41">
        <f t="shared" si="1"/>
        <v>119.26666666666667</v>
      </c>
      <c r="I35" s="41">
        <f t="shared" si="1"/>
        <v>109.33333333333333</v>
      </c>
      <c r="J35" s="41">
        <f t="shared" si="1"/>
        <v>96.133333333333326</v>
      </c>
      <c r="K35" s="41">
        <f t="shared" si="1"/>
        <v>78.333333333333314</v>
      </c>
      <c r="L35" s="41">
        <f t="shared" si="1"/>
        <v>69.399999999999991</v>
      </c>
    </row>
    <row r="36" spans="1:13" x14ac:dyDescent="0.15">
      <c r="A36" s="56" t="s">
        <v>43</v>
      </c>
      <c r="B36" s="41">
        <f>(2*(1/3)*$I$8*(SUMPRODUCT(B22:B28,$O$22:$O$28)))</f>
        <v>6.6666666666666666E-2</v>
      </c>
      <c r="C36" s="41">
        <f t="shared" ref="C36:L36" si="2">(2*(1/3)*$I$8*(SUMPRODUCT(C22:C28,$O$22:$O$28)))</f>
        <v>16</v>
      </c>
      <c r="D36" s="41">
        <f t="shared" si="2"/>
        <v>39.93333333333333</v>
      </c>
      <c r="E36" s="41">
        <f t="shared" si="2"/>
        <v>65.8</v>
      </c>
      <c r="F36" s="41">
        <f t="shared" si="2"/>
        <v>76.666666666666657</v>
      </c>
      <c r="G36" s="68">
        <f t="shared" si="2"/>
        <v>80.933333333333323</v>
      </c>
      <c r="H36" s="41">
        <f t="shared" si="2"/>
        <v>76.866666666666674</v>
      </c>
      <c r="I36" s="41">
        <f t="shared" si="2"/>
        <v>67.466666666666669</v>
      </c>
      <c r="J36" s="41">
        <f t="shared" si="2"/>
        <v>55.86666666666666</v>
      </c>
      <c r="K36" s="41">
        <f t="shared" si="2"/>
        <v>39.533333333333331</v>
      </c>
      <c r="L36" s="41">
        <f t="shared" si="2"/>
        <v>32</v>
      </c>
    </row>
    <row r="37" spans="1:13" x14ac:dyDescent="0.15">
      <c r="A37" s="56" t="s">
        <v>44</v>
      </c>
      <c r="B37" s="41">
        <f>(2*(1/3)*$I$8*(SUMPRODUCT(B24:B28,$P$24:$P$28)))</f>
        <v>0</v>
      </c>
      <c r="C37" s="41">
        <f t="shared" ref="C37:L37" si="3">(2*(1/3)*$I$8*(SUMPRODUCT(C24:C28,$P$24:$P$28)))</f>
        <v>6.333333333333333</v>
      </c>
      <c r="D37" s="41">
        <f t="shared" si="3"/>
        <v>18.066666666666666</v>
      </c>
      <c r="E37" s="41">
        <f t="shared" si="3"/>
        <v>33.266666666666666</v>
      </c>
      <c r="F37" s="41">
        <f t="shared" si="3"/>
        <v>38.799999999999997</v>
      </c>
      <c r="G37" s="41">
        <f t="shared" si="3"/>
        <v>40.666666666666657</v>
      </c>
      <c r="H37" s="41">
        <f t="shared" si="3"/>
        <v>36.599999999999994</v>
      </c>
      <c r="I37" s="41">
        <f t="shared" si="3"/>
        <v>28.733333333333334</v>
      </c>
      <c r="J37" s="41">
        <f t="shared" si="3"/>
        <v>18.93333333333333</v>
      </c>
      <c r="K37" s="41">
        <f t="shared" si="3"/>
        <v>4.8666666666666663</v>
      </c>
      <c r="L37" s="41">
        <f t="shared" si="3"/>
        <v>2.333333333333333</v>
      </c>
    </row>
    <row r="38" spans="1:13" x14ac:dyDescent="0.15">
      <c r="A38" s="57" t="s">
        <v>45</v>
      </c>
      <c r="B38" s="41">
        <f>(2*(1/3)*$I$8*(SUMPRODUCT(B26:B28,$Q$26:$Q$28)))</f>
        <v>0</v>
      </c>
      <c r="C38" s="41">
        <f t="shared" ref="C38:L38" si="4">(2*(1/3)*$I$8*(SUMPRODUCT(C26:C28,$Q$26:$Q$28)))</f>
        <v>1.0666666666666667</v>
      </c>
      <c r="D38" s="41">
        <f t="shared" si="4"/>
        <v>4.1999999999999993</v>
      </c>
      <c r="E38" s="41">
        <f t="shared" si="4"/>
        <v>8.8666666666666671</v>
      </c>
      <c r="F38" s="41">
        <f t="shared" si="4"/>
        <v>9.4</v>
      </c>
      <c r="G38" s="41">
        <f t="shared" si="4"/>
        <v>8.5333333333333332</v>
      </c>
      <c r="H38" s="41">
        <f t="shared" si="4"/>
        <v>3.6666666666666665</v>
      </c>
      <c r="I38" s="41">
        <f t="shared" si="4"/>
        <v>1.3333333333333333</v>
      </c>
      <c r="J38" s="41">
        <f t="shared" si="4"/>
        <v>0</v>
      </c>
      <c r="K38" s="41">
        <f t="shared" si="4"/>
        <v>0</v>
      </c>
      <c r="L38" s="41">
        <f t="shared" si="4"/>
        <v>0</v>
      </c>
    </row>
    <row r="41" spans="1:13" ht="15" x14ac:dyDescent="0.15">
      <c r="A41" s="12" t="s">
        <v>40</v>
      </c>
      <c r="B41" s="115" t="s">
        <v>15</v>
      </c>
      <c r="C41" s="115"/>
      <c r="D41" s="115"/>
      <c r="E41" s="115" t="s">
        <v>27</v>
      </c>
      <c r="F41" s="115"/>
      <c r="G41" s="115"/>
    </row>
    <row r="42" spans="1:13" x14ac:dyDescent="0.15">
      <c r="A42" s="42" t="s">
        <v>46</v>
      </c>
      <c r="B42" s="107">
        <f>1/3*$I$7*SUMPRODUCT(B34:L34,$B$29:$L$29)</f>
        <v>12694.871999999999</v>
      </c>
      <c r="C42" s="108"/>
      <c r="D42" s="108"/>
      <c r="E42" s="107">
        <f>B42*1.99*32.17/2240</f>
        <v>362.81434114178569</v>
      </c>
      <c r="F42" s="108"/>
      <c r="G42" s="109"/>
      <c r="I42" t="s">
        <v>49</v>
      </c>
    </row>
    <row r="43" spans="1:13" x14ac:dyDescent="0.15">
      <c r="A43" s="42" t="s">
        <v>36</v>
      </c>
      <c r="B43" s="107">
        <f>1/3*$I$7*SUMPRODUCT(B35:L35,$B$29:$L$29)</f>
        <v>8975.3639999999996</v>
      </c>
      <c r="C43" s="108"/>
      <c r="D43" s="108"/>
      <c r="E43" s="107">
        <f>B43*1.99*32.17/2240</f>
        <v>256.51229694696428</v>
      </c>
      <c r="F43" s="108"/>
      <c r="G43" s="109"/>
      <c r="I43" t="s">
        <v>50</v>
      </c>
    </row>
    <row r="44" spans="1:13" x14ac:dyDescent="0.15">
      <c r="A44" s="42" t="s">
        <v>37</v>
      </c>
      <c r="B44" s="110">
        <f>1/3*$I$7*SUMPRODUCT(B36:L36,$B$29:$L$29)</f>
        <v>5456.77</v>
      </c>
      <c r="C44" s="111"/>
      <c r="D44" s="111"/>
      <c r="E44" s="110">
        <f>B44*1.99*32.17/2240</f>
        <v>155.9522941477679</v>
      </c>
      <c r="F44" s="111"/>
      <c r="G44" s="112"/>
      <c r="I44" t="s">
        <v>51</v>
      </c>
    </row>
    <row r="45" spans="1:13" x14ac:dyDescent="0.15">
      <c r="A45" s="42" t="s">
        <v>38</v>
      </c>
      <c r="B45" s="107">
        <f>1/3*$I$7*SUMPRODUCT(B37:L37,$B$29:$L$29)</f>
        <v>2314.0139999999997</v>
      </c>
      <c r="C45" s="108"/>
      <c r="D45" s="108"/>
      <c r="E45" s="107">
        <f>B45*1.99*32.17/2240</f>
        <v>66.133590382232128</v>
      </c>
      <c r="F45" s="108"/>
      <c r="G45" s="109"/>
    </row>
    <row r="46" spans="1:13" x14ac:dyDescent="0.15">
      <c r="A46" s="43" t="s">
        <v>39</v>
      </c>
      <c r="B46" s="107">
        <f>1/3*$I$7*SUMPRODUCT(B38:L38,$B$29:$L$29)</f>
        <v>385.55599999999993</v>
      </c>
      <c r="C46" s="108"/>
      <c r="D46" s="108"/>
      <c r="E46" s="107">
        <f>B46*1.99*32.17/2240</f>
        <v>11.019035569107141</v>
      </c>
      <c r="F46" s="108"/>
      <c r="G46" s="109"/>
    </row>
  </sheetData>
  <mergeCells count="17">
    <mergeCell ref="A6:B6"/>
    <mergeCell ref="A33:C33"/>
    <mergeCell ref="B41:D41"/>
    <mergeCell ref="E41:G41"/>
    <mergeCell ref="B15:L15"/>
    <mergeCell ref="B13:L13"/>
    <mergeCell ref="B11:L11"/>
    <mergeCell ref="B46:D46"/>
    <mergeCell ref="E42:G42"/>
    <mergeCell ref="E43:G43"/>
    <mergeCell ref="E44:G44"/>
    <mergeCell ref="E45:G45"/>
    <mergeCell ref="E46:G46"/>
    <mergeCell ref="B42:D42"/>
    <mergeCell ref="B43:D43"/>
    <mergeCell ref="B44:D44"/>
    <mergeCell ref="B45:D45"/>
  </mergeCells>
  <phoneticPr fontId="0" type="noConversion"/>
  <pageMargins left="0.75" right="0.75" top="1" bottom="1" header="0.5" footer="0.5"/>
  <pageSetup scale="75" orientation="landscape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Área Plano de Flotación</vt:lpstr>
      <vt:lpstr>Volumen Sumergido</vt:lpstr>
    </vt:vector>
  </TitlesOfParts>
  <Company>Micron Electronics,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Bateman</dc:creator>
  <cp:lastModifiedBy>Usuario de Microsoft Office</cp:lastModifiedBy>
  <cp:lastPrinted>2019-04-30T01:04:29Z</cp:lastPrinted>
  <dcterms:created xsi:type="dcterms:W3CDTF">2000-08-16T15:03:19Z</dcterms:created>
  <dcterms:modified xsi:type="dcterms:W3CDTF">2021-06-16T12:38:04Z</dcterms:modified>
</cp:coreProperties>
</file>