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showObjects="none" filterPrivacy="1"/>
  <xr:revisionPtr revIDLastSave="0" documentId="13_ncr:1_{E0F42468-6873-436F-9549-333CD9167F87}" xr6:coauthVersionLast="47" xr6:coauthVersionMax="47" xr10:uidLastSave="{00000000-0000-0000-0000-000000000000}"/>
  <bookViews>
    <workbookView xWindow="-98" yWindow="-98" windowWidth="20715" windowHeight="13276" tabRatio="752" activeTab="1" xr2:uid="{00000000-000D-0000-FFFF-FFFF00000000}"/>
  </bookViews>
  <sheets>
    <sheet name="GT" sheetId="2" r:id="rId1"/>
    <sheet name="01 Necesidad Raciones" sheetId="4" r:id="rId2"/>
    <sheet name="02 Necesidad Agua" sheetId="7" r:id="rId3"/>
    <sheet name="03 Necesidad DMFO" sheetId="1" r:id="rId4"/>
    <sheet name="04 Necesidad JP-5" sheetId="3" r:id="rId5"/>
    <sheet name="05 Máx. 1er aprov. en puerto." sheetId="12" r:id="rId6"/>
    <sheet name="06 Grafico RAM " sheetId="13" r:id="rId7"/>
  </sheets>
  <definedNames>
    <definedName name="COGT">#REF!</definedName>
    <definedName name="CRUCERO">#REF!</definedName>
    <definedName name="MAXVEL">#REF!</definedName>
    <definedName name="OPERAC">#REF!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21" i="2" l="1"/>
  <c r="R12" i="2"/>
  <c r="R3" i="2"/>
  <c r="Q4" i="2"/>
  <c r="M9" i="13"/>
  <c r="I7" i="7"/>
  <c r="K3" i="7"/>
  <c r="I3" i="7"/>
  <c r="J6" i="4"/>
  <c r="K6" i="4" s="1"/>
  <c r="M6" i="4" s="1"/>
  <c r="R23" i="2"/>
  <c r="R22" i="2"/>
  <c r="Q22" i="2"/>
  <c r="Q21" i="2"/>
  <c r="R14" i="2"/>
  <c r="R13" i="2"/>
  <c r="Q13" i="2"/>
  <c r="Q12" i="2"/>
  <c r="R4" i="2"/>
  <c r="R5" i="2"/>
  <c r="E3" i="1"/>
  <c r="H11" i="7"/>
  <c r="F11" i="7"/>
  <c r="B5" i="2"/>
  <c r="D5" i="2" s="1"/>
  <c r="B4" i="2"/>
  <c r="D4" i="2" s="1"/>
  <c r="B3" i="2"/>
  <c r="D3" i="2" s="1"/>
  <c r="K23" i="2"/>
  <c r="H19" i="7"/>
  <c r="I6" i="7"/>
  <c r="I4" i="7"/>
  <c r="I5" i="7"/>
  <c r="B24" i="2"/>
  <c r="D24" i="2" s="1"/>
  <c r="B23" i="2"/>
  <c r="B22" i="2"/>
  <c r="B21" i="2"/>
  <c r="I19" i="2"/>
  <c r="B15" i="2"/>
  <c r="D15" i="2" s="1"/>
  <c r="B14" i="2"/>
  <c r="B13" i="2"/>
  <c r="D13" i="2" s="1"/>
  <c r="B12" i="2"/>
  <c r="I10" i="2"/>
  <c r="J5" i="4"/>
  <c r="J4" i="4"/>
  <c r="D5" i="4"/>
  <c r="E15" i="3"/>
  <c r="F15" i="3" s="1"/>
  <c r="I15" i="3" s="1"/>
  <c r="E7" i="3"/>
  <c r="F7" i="3" s="1"/>
  <c r="I7" i="3" s="1"/>
  <c r="F12" i="7"/>
  <c r="F13" i="7"/>
  <c r="D14" i="7"/>
  <c r="F14" i="7" s="1"/>
  <c r="D15" i="7"/>
  <c r="F15" i="7" s="1"/>
  <c r="E4" i="1"/>
  <c r="B6" i="2"/>
  <c r="D6" i="2" s="1"/>
  <c r="Q3" i="2"/>
  <c r="I1" i="2"/>
  <c r="E5" i="1"/>
  <c r="D6" i="1"/>
  <c r="E6" i="1" s="1"/>
  <c r="D7" i="1"/>
  <c r="E7" i="1" s="1"/>
  <c r="J3" i="4"/>
  <c r="E14" i="3"/>
  <c r="F14" i="3" s="1"/>
  <c r="I14" i="3" s="1"/>
  <c r="E6" i="3"/>
  <c r="F6" i="3" s="1"/>
  <c r="I6" i="3" s="1"/>
  <c r="E12" i="3"/>
  <c r="F12" i="3" s="1"/>
  <c r="I12" i="3" s="1"/>
  <c r="E13" i="3"/>
  <c r="F13" i="3" s="1"/>
  <c r="I13" i="3" s="1"/>
  <c r="E4" i="3"/>
  <c r="F4" i="3" s="1"/>
  <c r="I4" i="3" s="1"/>
  <c r="E5" i="3"/>
  <c r="F5" i="3" s="1"/>
  <c r="I5" i="3" s="1"/>
  <c r="D4" i="4"/>
  <c r="D3" i="4"/>
  <c r="E11" i="3"/>
  <c r="F11" i="3" s="1"/>
  <c r="I11" i="3" s="1"/>
  <c r="E3" i="3"/>
  <c r="F3" i="3" s="1"/>
  <c r="I3" i="3" s="1"/>
  <c r="D12" i="1"/>
  <c r="G12" i="1" s="1"/>
  <c r="D13" i="1"/>
  <c r="G13" i="1" s="1"/>
  <c r="D14" i="1"/>
  <c r="G14" i="1" s="1"/>
  <c r="D15" i="1"/>
  <c r="G15" i="1" s="1"/>
  <c r="D11" i="1"/>
  <c r="G11" i="1" s="1"/>
  <c r="K5" i="4" l="1"/>
  <c r="M5" i="4" s="1"/>
  <c r="H11" i="1"/>
  <c r="J11" i="3"/>
  <c r="J3" i="3"/>
  <c r="G11" i="7"/>
  <c r="J3" i="7"/>
  <c r="K3" i="4"/>
  <c r="M3" i="4" s="1"/>
  <c r="K4" i="4"/>
  <c r="M4" i="4" s="1"/>
  <c r="R6" i="2"/>
  <c r="K3" i="2" s="1"/>
  <c r="L3" i="2" s="1"/>
  <c r="D12" i="2"/>
  <c r="H6" i="1"/>
  <c r="D7" i="2"/>
  <c r="D8" i="2" s="1"/>
  <c r="D23" i="2"/>
  <c r="D14" i="2"/>
  <c r="D22" i="2"/>
  <c r="N3" i="4" l="1"/>
  <c r="A10" i="4" s="1"/>
  <c r="B10" i="4" s="1"/>
  <c r="M3" i="2"/>
  <c r="H7" i="1"/>
  <c r="A19" i="3"/>
  <c r="A21" i="3" s="1"/>
  <c r="A19" i="7"/>
  <c r="B19" i="7" s="1"/>
  <c r="R15" i="2"/>
  <c r="K12" i="2" s="1"/>
  <c r="L12" i="2" s="1"/>
  <c r="D16" i="2"/>
  <c r="D17" i="2" s="1"/>
  <c r="F3" i="1"/>
  <c r="H3" i="1" s="1"/>
  <c r="R24" i="2"/>
  <c r="K21" i="2" s="1"/>
  <c r="D21" i="2"/>
  <c r="D25" i="2" s="1"/>
  <c r="D26" i="2" s="1"/>
  <c r="F5" i="1" s="1"/>
  <c r="H5" i="1" s="1"/>
  <c r="B19" i="3" l="1"/>
  <c r="B21" i="3" s="1"/>
  <c r="L21" i="2"/>
  <c r="M21" i="2" s="1"/>
  <c r="M12" i="2"/>
  <c r="F4" i="1"/>
  <c r="H4" i="1" s="1"/>
  <c r="I3" i="1" s="1"/>
  <c r="A19" i="1" s="1"/>
  <c r="B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D2" authorId="0" shapeId="0" xr:uid="{E57D3ADA-60FF-4F2E-A0D1-956CA21251F2}">
      <text>
        <r>
          <rPr>
            <b/>
            <sz val="9"/>
            <color rgb="FF000000"/>
            <rFont val="Tahoma"/>
            <family val="2"/>
          </rPr>
          <t>Dotación al 93% redondeado al entero superior.</t>
        </r>
      </text>
    </comment>
    <comment ref="I2" authorId="0" shapeId="0" xr:uid="{7F6E8742-F2D6-4362-9D48-4061882FA815}">
      <text>
        <r>
          <rPr>
            <b/>
            <sz val="9"/>
            <color rgb="FF000000"/>
            <rFont val="Tahoma"/>
            <family val="2"/>
          </rPr>
          <t>El Ft se multiplica por el total de personas a bordo de esa semana.</t>
        </r>
      </text>
    </comment>
    <comment ref="K3" authorId="0" shapeId="0" xr:uid="{B3FDB9BC-C1BE-458D-B17C-3551EF9F09F9}">
      <text>
        <r>
          <rPr>
            <b/>
            <sz val="9"/>
            <color rgb="FF000000"/>
            <rFont val="Tahoma"/>
            <family val="2"/>
          </rPr>
          <t>Consumo diario de agua en m3 en relación al personal a bordo (no incluye generación de agua)</t>
        </r>
      </text>
    </comment>
    <comment ref="H11" authorId="0" shapeId="0" xr:uid="{1F2D7FC9-CFA9-4F16-9A78-929B56A80BE8}">
      <text>
        <r>
          <rPr>
            <b/>
            <sz val="9"/>
            <color rgb="FF000000"/>
            <rFont val="Tahoma"/>
            <family val="2"/>
          </rPr>
          <t>Generación de m3 de agua al día cuando el buque está en la mar.</t>
        </r>
      </text>
    </comment>
  </commentList>
</comments>
</file>

<file path=xl/sharedStrings.xml><?xml version="1.0" encoding="utf-8"?>
<sst xmlns="http://schemas.openxmlformats.org/spreadsheetml/2006/main" count="280" uniqueCount="123">
  <si>
    <t>Clase</t>
  </si>
  <si>
    <t>Fc [dm]</t>
  </si>
  <si>
    <t>Fc [hm]</t>
  </si>
  <si>
    <t>Fj</t>
  </si>
  <si>
    <r>
      <t xml:space="preserve">Cantidad
</t>
    </r>
    <r>
      <rPr>
        <sz val="11"/>
        <color theme="1"/>
        <rFont val="Calibri"/>
        <family val="2"/>
        <scheme val="minor"/>
      </rPr>
      <t>E</t>
    </r>
  </si>
  <si>
    <t>MAR</t>
  </si>
  <si>
    <t>Fc [dp]</t>
  </si>
  <si>
    <r>
      <t xml:space="preserve">Ga [dp]
</t>
    </r>
    <r>
      <rPr>
        <sz val="11"/>
        <color theme="1"/>
        <rFont val="Calibri"/>
        <family val="2"/>
        <scheme val="minor"/>
      </rPr>
      <t>E * Fc</t>
    </r>
  </si>
  <si>
    <t>Total Necesidad
[m3]</t>
  </si>
  <si>
    <r>
      <t xml:space="preserve">Total Necesidad
</t>
    </r>
    <r>
      <rPr>
        <sz val="11"/>
        <color theme="1"/>
        <rFont val="Calibri"/>
        <family val="2"/>
        <scheme val="minor"/>
      </rPr>
      <t>[m3]</t>
    </r>
  </si>
  <si>
    <t>PUERTO</t>
  </si>
  <si>
    <r>
      <rPr>
        <b/>
        <sz val="11"/>
        <color theme="1"/>
        <rFont val="Calibri"/>
        <family val="2"/>
        <scheme val="minor"/>
      </rPr>
      <t>CMH</t>
    </r>
    <r>
      <rPr>
        <sz val="11"/>
        <color theme="1"/>
        <rFont val="Calibri"/>
        <family val="2"/>
        <scheme val="minor"/>
      </rPr>
      <t xml:space="preserve"> (Total / 24)</t>
    </r>
  </si>
  <si>
    <t>TOTAL</t>
  </si>
  <si>
    <t>Consumos [m3/h]</t>
  </si>
  <si>
    <t>Consumido</t>
  </si>
  <si>
    <t>Nudos</t>
  </si>
  <si>
    <t>Horas</t>
  </si>
  <si>
    <t>% del tiempo</t>
  </si>
  <si>
    <t>Total</t>
  </si>
  <si>
    <t>S/ Aprox</t>
  </si>
  <si>
    <t>C/ Aprox</t>
  </si>
  <si>
    <r>
      <rPr>
        <sz val="11"/>
        <color theme="1"/>
        <rFont val="Calibri"/>
        <family val="2"/>
        <scheme val="minor"/>
      </rPr>
      <t>Actividad para cálculo</t>
    </r>
    <r>
      <rPr>
        <b/>
        <sz val="11"/>
        <color theme="1"/>
        <rFont val="Calibri"/>
        <family val="2"/>
        <scheme val="minor"/>
      </rPr>
      <t xml:space="preserve"> NS</t>
    </r>
  </si>
  <si>
    <t>Millas</t>
  </si>
  <si>
    <t>N. Máx</t>
  </si>
  <si>
    <t>N. Mín</t>
  </si>
  <si>
    <t>NS [m3]</t>
  </si>
  <si>
    <t>RO [m3]</t>
  </si>
  <si>
    <t>CO [h]</t>
  </si>
  <si>
    <t>Asig. [hv/dm]</t>
  </si>
  <si>
    <t>Días Mar [dm]</t>
  </si>
  <si>
    <r>
      <t xml:space="preserve">CMH [m3/hv]
</t>
    </r>
    <r>
      <rPr>
        <sz val="11"/>
        <color theme="1"/>
        <rFont val="Calibri"/>
        <family val="2"/>
        <scheme val="minor"/>
      </rPr>
      <t>Ft</t>
    </r>
  </si>
  <si>
    <r>
      <rPr>
        <b/>
        <sz val="11"/>
        <color theme="1"/>
        <rFont val="Calibri"/>
        <family val="2"/>
        <scheme val="minor"/>
      </rPr>
      <t>Necesidad [m3]</t>
    </r>
    <r>
      <rPr>
        <sz val="11"/>
        <color theme="1"/>
        <rFont val="Calibri"/>
        <family val="2"/>
        <scheme val="minor"/>
      </rPr>
      <t xml:space="preserve">
Ga * Ft * Fj</t>
    </r>
  </si>
  <si>
    <t>Asig. [hv/dp]</t>
  </si>
  <si>
    <r>
      <t xml:space="preserve">Fc [hv]
</t>
    </r>
    <r>
      <rPr>
        <sz val="11"/>
        <color theme="1"/>
        <rFont val="Calibri"/>
        <family val="2"/>
        <scheme val="minor"/>
      </rPr>
      <t>Días M. * Asig.</t>
    </r>
  </si>
  <si>
    <r>
      <t xml:space="preserve">Fc [hv]
</t>
    </r>
    <r>
      <rPr>
        <sz val="11"/>
        <color theme="1"/>
        <rFont val="Calibri"/>
        <family val="2"/>
        <scheme val="minor"/>
      </rPr>
      <t>Días P. * Asig.</t>
    </r>
  </si>
  <si>
    <t>Días P. [dp]</t>
  </si>
  <si>
    <r>
      <t xml:space="preserve">Ga [hv]
</t>
    </r>
    <r>
      <rPr>
        <sz val="11"/>
        <color theme="1"/>
        <rFont val="Calibri"/>
        <family val="2"/>
        <scheme val="minor"/>
      </rPr>
      <t>E * Fc</t>
    </r>
  </si>
  <si>
    <t>Dot. Ref.
[p]</t>
  </si>
  <si>
    <r>
      <rPr>
        <b/>
        <sz val="11"/>
        <color theme="1"/>
        <rFont val="Calibri"/>
        <family val="2"/>
        <scheme val="minor"/>
      </rPr>
      <t>E [p]</t>
    </r>
    <r>
      <rPr>
        <sz val="11"/>
        <color theme="1"/>
        <rFont val="Calibri"/>
        <family val="2"/>
        <scheme val="minor"/>
      </rPr>
      <t xml:space="preserve">
Cant. * D. Ref.</t>
    </r>
  </si>
  <si>
    <t>Cantidad
Dotaciones</t>
  </si>
  <si>
    <t xml:space="preserve">Fc [d]
</t>
  </si>
  <si>
    <r>
      <t xml:space="preserve">Ga  [p][d]
</t>
    </r>
    <r>
      <rPr>
        <sz val="11"/>
        <color theme="1"/>
        <rFont val="Calibri"/>
        <family val="2"/>
        <scheme val="minor"/>
      </rPr>
      <t>E * Fc</t>
    </r>
  </si>
  <si>
    <r>
      <t>Ft [r]/[p][d]</t>
    </r>
    <r>
      <rPr>
        <sz val="11"/>
        <color theme="1"/>
        <rFont val="Calibri"/>
        <family val="2"/>
        <scheme val="minor"/>
      </rPr>
      <t xml:space="preserve">
Asig. Ración</t>
    </r>
  </si>
  <si>
    <r>
      <rPr>
        <b/>
        <sz val="11"/>
        <color theme="1"/>
        <rFont val="Calibri"/>
        <family val="2"/>
        <scheme val="minor"/>
      </rPr>
      <t>Necesidad [m3]</t>
    </r>
    <r>
      <rPr>
        <sz val="11"/>
        <color theme="1"/>
        <rFont val="Calibri"/>
        <family val="2"/>
        <scheme val="minor"/>
      </rPr>
      <t xml:space="preserve">
Ga * Ft</t>
    </r>
  </si>
  <si>
    <r>
      <t xml:space="preserve">CMD [m3/dp]
</t>
    </r>
    <r>
      <rPr>
        <sz val="11"/>
        <color theme="1"/>
        <rFont val="Calibri"/>
        <family val="2"/>
        <scheme val="minor"/>
      </rPr>
      <t>Ft</t>
    </r>
  </si>
  <si>
    <r>
      <t xml:space="preserve">CMD [m3/d]
</t>
    </r>
    <r>
      <rPr>
        <sz val="11"/>
        <color theme="1"/>
        <rFont val="Calibri"/>
        <family val="2"/>
        <scheme val="minor"/>
      </rPr>
      <t>Ft</t>
    </r>
  </si>
  <si>
    <t xml:space="preserve">Semana 1 [d]
</t>
  </si>
  <si>
    <t xml:space="preserve">Semana 2 [d]
</t>
  </si>
  <si>
    <t xml:space="preserve">Semana 3 [d]
</t>
  </si>
  <si>
    <t>SEMANA 1</t>
  </si>
  <si>
    <t>RESPUESTA</t>
  </si>
  <si>
    <r>
      <t xml:space="preserve">Dotación
</t>
    </r>
    <r>
      <rPr>
        <sz val="11"/>
        <color theme="1"/>
        <rFont val="Calibri"/>
        <family val="2"/>
        <scheme val="minor"/>
      </rPr>
      <t>[p]</t>
    </r>
  </si>
  <si>
    <t>NECESIDAD AGUA</t>
  </si>
  <si>
    <r>
      <t xml:space="preserve">Ga [d]
</t>
    </r>
    <r>
      <rPr>
        <sz val="11"/>
        <color theme="1"/>
        <rFont val="Calibri"/>
        <family val="2"/>
        <scheme val="minor"/>
      </rPr>
      <t>Fc</t>
    </r>
  </si>
  <si>
    <r>
      <t xml:space="preserve">GARA
</t>
    </r>
    <r>
      <rPr>
        <sz val="11"/>
        <color theme="1"/>
        <rFont val="Calibri"/>
        <family val="2"/>
        <scheme val="minor"/>
      </rPr>
      <t>[p]</t>
    </r>
  </si>
  <si>
    <t>GENERACIÓN AGUA</t>
  </si>
  <si>
    <r>
      <t xml:space="preserve">Capacidad x B.
</t>
    </r>
    <r>
      <rPr>
        <sz val="11"/>
        <color theme="1"/>
        <rFont val="Calibri"/>
        <family val="2"/>
        <scheme val="minor"/>
      </rPr>
      <t>[m3/h]</t>
    </r>
  </si>
  <si>
    <r>
      <t xml:space="preserve">Ga [h]
</t>
    </r>
    <r>
      <rPr>
        <sz val="11"/>
        <color theme="1"/>
        <rFont val="Calibri"/>
        <family val="2"/>
        <scheme val="minor"/>
      </rPr>
      <t>Fc</t>
    </r>
  </si>
  <si>
    <t>C/ Aprox [m3]</t>
  </si>
  <si>
    <t>S/ Aprox [m3]</t>
  </si>
  <si>
    <t xml:space="preserve">Semana 4 [d]
</t>
  </si>
  <si>
    <t xml:space="preserve">Semana 5 [d]
</t>
  </si>
  <si>
    <t>DMFO</t>
  </si>
  <si>
    <t>Agua</t>
  </si>
  <si>
    <t>-</t>
  </si>
  <si>
    <t>Consumo Diario
[m3/d]</t>
  </si>
  <si>
    <r>
      <t xml:space="preserve">CMH [m3/h]
</t>
    </r>
    <r>
      <rPr>
        <sz val="11"/>
        <color theme="1"/>
        <rFont val="Calibri"/>
        <family val="2"/>
        <scheme val="minor"/>
      </rPr>
      <t>Ft</t>
    </r>
  </si>
  <si>
    <t>Generación Diaria
[m3/d]</t>
  </si>
  <si>
    <r>
      <t xml:space="preserve">Aviación
</t>
    </r>
    <r>
      <rPr>
        <sz val="11"/>
        <color theme="1"/>
        <rFont val="Calibri"/>
        <family val="2"/>
        <scheme val="minor"/>
      </rPr>
      <t>[p]</t>
    </r>
  </si>
  <si>
    <t>Total Generación
[m3]</t>
  </si>
  <si>
    <r>
      <rPr>
        <b/>
        <sz val="11"/>
        <color theme="1"/>
        <rFont val="Calibri"/>
        <family val="2"/>
        <scheme val="minor"/>
      </rPr>
      <t>Necesidad [m3]</t>
    </r>
    <r>
      <rPr>
        <sz val="11"/>
        <color theme="1"/>
        <rFont val="Calibri"/>
        <family val="2"/>
        <scheme val="minor"/>
      </rPr>
      <t xml:space="preserve">
Ga * [</t>
    </r>
    <r>
      <rPr>
        <sz val="11"/>
        <color theme="1"/>
        <rFont val="Calibri"/>
        <family val="2"/>
      </rPr>
      <t>Σ</t>
    </r>
    <r>
      <rPr>
        <sz val="11"/>
        <color theme="1"/>
        <rFont val="Calibri"/>
        <family val="2"/>
        <scheme val="minor"/>
      </rPr>
      <t>p] * Ft * Fj</t>
    </r>
  </si>
  <si>
    <r>
      <t xml:space="preserve">Total Generación
</t>
    </r>
    <r>
      <rPr>
        <sz val="11"/>
        <color theme="1"/>
        <rFont val="Calibri"/>
        <family val="2"/>
        <scheme val="minor"/>
      </rPr>
      <t>[m3]</t>
    </r>
  </si>
  <si>
    <r>
      <t xml:space="preserve">Ga  [h]
</t>
    </r>
    <r>
      <rPr>
        <sz val="11"/>
        <color theme="1"/>
        <rFont val="Calibri"/>
        <family val="2"/>
        <scheme val="minor"/>
      </rPr>
      <t>E * Fc</t>
    </r>
  </si>
  <si>
    <t>Máx</t>
  </si>
  <si>
    <t>SEMANA 2</t>
  </si>
  <si>
    <t>SEMANA 3</t>
  </si>
  <si>
    <t>SEMANA 4</t>
  </si>
  <si>
    <t>SEMANA 5</t>
  </si>
  <si>
    <t>1 lt/hr</t>
  </si>
  <si>
    <t>0,001 m3/hr</t>
  </si>
  <si>
    <t>S/ Aprox [lts]</t>
  </si>
  <si>
    <t>C/ Aprox [lts]</t>
  </si>
  <si>
    <t>(1) Para el caso de este ejercicio se definió un Factor de juicio (Fj) de 1,0</t>
  </si>
  <si>
    <t>Dotación [p]:</t>
  </si>
  <si>
    <t>~145</t>
  </si>
  <si>
    <t>[p]</t>
  </si>
  <si>
    <t>RACIONES</t>
  </si>
  <si>
    <t>NOTA:</t>
  </si>
  <si>
    <t>NOTAS:</t>
  </si>
  <si>
    <t>Respuestas corresponden a las celdas que se encuentran con el siguiente formato:</t>
  </si>
  <si>
    <t xml:space="preserve">Porcentaje </t>
  </si>
  <si>
    <t>DMFO 100 %</t>
  </si>
  <si>
    <t>E</t>
  </si>
  <si>
    <t>efectivos humanos</t>
  </si>
  <si>
    <t>Fc</t>
  </si>
  <si>
    <t>Factor de consumo</t>
  </si>
  <si>
    <t xml:space="preserve">Fp </t>
  </si>
  <si>
    <t xml:space="preserve">Factor de planificacion </t>
  </si>
  <si>
    <t xml:space="preserve">FJ </t>
  </si>
  <si>
    <t xml:space="preserve">Factor de juicio </t>
  </si>
  <si>
    <t>Ga</t>
  </si>
  <si>
    <t>Grado de actividad</t>
  </si>
  <si>
    <t>HELOS</t>
  </si>
  <si>
    <t>DIAGRAMA DE REAPROVISIONAMIENTO</t>
  </si>
  <si>
    <t>Babor</t>
  </si>
  <si>
    <t>Estribor</t>
  </si>
  <si>
    <t>:</t>
  </si>
  <si>
    <t>m3</t>
  </si>
  <si>
    <t>Maniobra:</t>
  </si>
  <si>
    <t>Comex</t>
  </si>
  <si>
    <t>Aprox</t>
  </si>
  <si>
    <t>Armado</t>
  </si>
  <si>
    <t xml:space="preserve">Aclar </t>
  </si>
  <si>
    <t>Finex</t>
  </si>
  <si>
    <t>LYNCH</t>
  </si>
  <si>
    <t>RIVEROS</t>
  </si>
  <si>
    <t>PRAT</t>
  </si>
  <si>
    <t>2D 8H 54 MIN</t>
  </si>
  <si>
    <t xml:space="preserve">PRAT </t>
  </si>
  <si>
    <t>Cuando la generacion de agua es mayor que la necesidad de agua no se considera para calculo de reaprovisionamiento.</t>
  </si>
  <si>
    <t>LYCNH</t>
  </si>
  <si>
    <t>El límite máximo para el primer aprovisionamiento es de 2,37 días (2d 08h 54m), el cual se encuentra determinado por el DMFO, teniendo en consideración el grado de actividad de la FF  PRAT.</t>
  </si>
  <si>
    <t>AO ARAUCANO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</si>
</sst>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1"/>
      <color theme="0"/>
      <name val="Calibri"/>
      <family val="2"/>
      <scheme val="minor"/>
    </font>
    <font>
      <b/>
      <sz val="11"/>
      <color theme="1"/>
      <name val="Calibri"/>
      <family val="2"/>
      <scheme val="minor"/>
    </font>
    <font>
      <b/>
      <sz val="11"/>
      <color rgb="FFFF0000"/>
      <name val="Calibri"/>
      <family val="2"/>
      <scheme val="minor"/>
    </font>
    <font>
      <sz val="11"/>
      <color rgb="FFFF0000"/>
      <name val="Calibri"/>
      <family val="2"/>
      <scheme val="minor"/>
    </font>
    <font>
      <sz val="11"/>
      <name val="Calibri"/>
      <family val="2"/>
      <scheme val="minor"/>
    </font>
    <font>
      <sz val="8"/>
      <name val="Calibri"/>
      <family val="2"/>
      <scheme val="minor"/>
    </font>
    <font>
      <sz val="11"/>
      <color theme="1"/>
      <name val="Calibri"/>
      <family val="2"/>
    </font>
    <font>
      <b/>
      <sz val="9"/>
      <color rgb="FF000000"/>
      <name val="Tahoma"/>
      <family val="2"/>
    </font>
    <font>
      <b/>
      <sz val="11"/>
      <color rgb="FF7030A0"/>
      <name val="Calibri"/>
      <family val="2"/>
      <scheme val="minor"/>
    </font>
    <font>
      <b/>
      <sz val="14"/>
      <color rgb="FF7030A0"/>
      <name val="Calibri"/>
      <family val="2"/>
      <scheme val="minor"/>
    </font>
    <font>
      <sz val="11"/>
      <color rgb="FF7030A0"/>
      <name val="Calibri"/>
      <family val="2"/>
      <scheme val="minor"/>
    </font>
    <font>
      <b/>
      <sz val="18"/>
      <color theme="0"/>
      <name val="Calibri"/>
      <family val="2"/>
      <scheme val="minor"/>
    </font>
    <font>
      <sz val="14"/>
      <color theme="1"/>
      <name val="Calibri"/>
      <family val="2"/>
      <scheme val="minor"/>
    </font>
    <font>
      <sz val="12"/>
      <color theme="1"/>
      <name val="Calibri"/>
      <family val="2"/>
      <scheme val="minor"/>
    </font>
    <font>
      <b/>
      <i/>
      <sz val="16"/>
      <color theme="1"/>
      <name val="Arial"/>
      <family val="2"/>
    </font>
    <font>
      <sz val="12"/>
      <color theme="1"/>
      <name val="Arial"/>
      <family val="2"/>
    </font>
    <font>
      <b/>
      <sz val="12"/>
      <color theme="1"/>
      <name val="Arial"/>
      <family val="2"/>
    </font>
    <font>
      <sz val="24"/>
      <color theme="1"/>
      <name val="Calibri"/>
      <family val="2"/>
      <scheme val="minor"/>
    </font>
  </fonts>
  <fills count="12">
    <fill>
      <patternFill patternType="none"/>
    </fill>
    <fill>
      <patternFill patternType="gray125"/>
    </fill>
    <fill>
      <patternFill patternType="solid">
        <fgColor theme="0" tint="-4.9989318521683403E-2"/>
        <bgColor indexed="64"/>
      </patternFill>
    </fill>
    <fill>
      <patternFill patternType="solid">
        <fgColor rgb="FFC000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2060"/>
        <bgColor indexed="64"/>
      </patternFill>
    </fill>
    <fill>
      <patternFill patternType="solid">
        <fgColor theme="0"/>
        <bgColor indexed="64"/>
      </patternFill>
    </fill>
    <fill>
      <patternFill patternType="solid">
        <fgColor rgb="FF7030A0"/>
        <bgColor indexed="64"/>
      </patternFill>
    </fill>
    <fill>
      <patternFill patternType="solid">
        <fgColor theme="5"/>
        <bgColor indexed="64"/>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medium">
        <color auto="1"/>
      </top>
      <bottom/>
      <diagonal/>
    </border>
    <border>
      <left style="medium">
        <color indexed="64"/>
      </left>
      <right/>
      <top style="medium">
        <color indexed="64"/>
      </top>
      <bottom/>
      <diagonal/>
    </border>
    <border>
      <left/>
      <right style="medium">
        <color indexed="64"/>
      </right>
      <top style="medium">
        <color indexed="64"/>
      </top>
      <bottom/>
      <diagonal/>
    </border>
    <border>
      <left style="medium">
        <color auto="1"/>
      </left>
      <right/>
      <top/>
      <bottom/>
      <diagonal/>
    </border>
    <border>
      <left/>
      <right style="medium">
        <color auto="1"/>
      </right>
      <top/>
      <bottom/>
      <diagonal/>
    </border>
    <border>
      <left/>
      <right/>
      <top/>
      <bottom style="medium">
        <color auto="1"/>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4" fillId="0" borderId="0"/>
  </cellStyleXfs>
  <cellXfs count="106">
    <xf numFmtId="0" fontId="0" fillId="0" borderId="0" xfId="0"/>
    <xf numFmtId="0" fontId="0" fillId="0" borderId="0" xfId="0" applyAlignment="1">
      <alignment horizontal="center"/>
    </xf>
    <xf numFmtId="0" fontId="2" fillId="2" borderId="1" xfId="0" applyFont="1" applyFill="1" applyBorder="1" applyAlignment="1">
      <alignment horizontal="center" vertical="top"/>
    </xf>
    <xf numFmtId="0" fontId="2" fillId="2" borderId="1" xfId="0" applyFont="1" applyFill="1" applyBorder="1" applyAlignment="1">
      <alignment horizontal="center" vertical="top" wrapText="1"/>
    </xf>
    <xf numFmtId="0" fontId="0" fillId="2" borderId="1" xfId="0" applyFill="1" applyBorder="1" applyAlignment="1">
      <alignment horizontal="center" vertical="top" wrapText="1"/>
    </xf>
    <xf numFmtId="2" fontId="0" fillId="0" borderId="0" xfId="0" applyNumberFormat="1"/>
    <xf numFmtId="0" fontId="0" fillId="0" borderId="0" xfId="0" applyAlignment="1">
      <alignment vertical="center"/>
    </xf>
    <xf numFmtId="0" fontId="0" fillId="0" borderId="0" xfId="0" applyAlignment="1">
      <alignment horizontal="right" vertical="center"/>
    </xf>
    <xf numFmtId="2" fontId="3" fillId="4" borderId="1" xfId="0" applyNumberFormat="1" applyFont="1" applyFill="1" applyBorder="1" applyAlignment="1">
      <alignment horizontal="center" vertical="center"/>
    </xf>
    <xf numFmtId="0" fontId="0" fillId="5" borderId="1" xfId="0" applyFill="1" applyBorder="1" applyAlignment="1">
      <alignment horizontal="right" vertical="center"/>
    </xf>
    <xf numFmtId="2" fontId="0" fillId="4" borderId="1" xfId="0" applyNumberFormat="1" applyFill="1" applyBorder="1" applyAlignment="1">
      <alignment horizontal="center" vertical="center"/>
    </xf>
    <xf numFmtId="2" fontId="0" fillId="6" borderId="1" xfId="0" applyNumberFormat="1" applyFill="1" applyBorder="1" applyAlignment="1">
      <alignment horizontal="center" vertical="center"/>
    </xf>
    <xf numFmtId="0" fontId="0" fillId="6" borderId="1" xfId="0" applyFill="1" applyBorder="1" applyAlignment="1">
      <alignment horizontal="center" vertical="center"/>
    </xf>
    <xf numFmtId="2" fontId="0" fillId="4" borderId="7" xfId="0" applyNumberFormat="1" applyFill="1" applyBorder="1" applyAlignment="1">
      <alignment horizontal="center" vertical="center"/>
    </xf>
    <xf numFmtId="1" fontId="0" fillId="6" borderId="1" xfId="0" applyNumberFormat="1" applyFill="1" applyBorder="1" applyAlignment="1">
      <alignment horizontal="center" vertical="center"/>
    </xf>
    <xf numFmtId="0" fontId="0" fillId="5" borderId="1" xfId="0" applyFill="1" applyBorder="1" applyAlignment="1">
      <alignment horizontal="center" vertical="center"/>
    </xf>
    <xf numFmtId="0" fontId="0" fillId="0" borderId="0" xfId="0" applyAlignment="1">
      <alignment horizontal="center" vertical="center"/>
    </xf>
    <xf numFmtId="0" fontId="2" fillId="2" borderId="1" xfId="0" applyFont="1" applyFill="1" applyBorder="1" applyAlignment="1">
      <alignment horizontal="center" vertical="center"/>
    </xf>
    <xf numFmtId="0" fontId="0" fillId="4" borderId="1" xfId="0" applyFill="1" applyBorder="1" applyAlignment="1">
      <alignment horizontal="center" vertical="center"/>
    </xf>
    <xf numFmtId="2" fontId="0" fillId="4" borderId="1" xfId="0" applyNumberFormat="1" applyFill="1" applyBorder="1" applyAlignment="1">
      <alignment horizontal="right" vertical="center"/>
    </xf>
    <xf numFmtId="0" fontId="2" fillId="5" borderId="1" xfId="0" applyFont="1" applyFill="1" applyBorder="1" applyAlignment="1">
      <alignment horizontal="center" vertical="center" wrapText="1"/>
    </xf>
    <xf numFmtId="164" fontId="0" fillId="0" borderId="0" xfId="0" applyNumberFormat="1" applyAlignment="1">
      <alignment vertical="center"/>
    </xf>
    <xf numFmtId="2" fontId="0" fillId="4" borderId="1" xfId="0" applyNumberFormat="1" applyFill="1" applyBorder="1" applyAlignment="1">
      <alignment horizontal="right"/>
    </xf>
    <xf numFmtId="0" fontId="0" fillId="4" borderId="1" xfId="0" applyFill="1" applyBorder="1" applyAlignment="1">
      <alignment horizontal="center"/>
    </xf>
    <xf numFmtId="2" fontId="0" fillId="6" borderId="1" xfId="0" applyNumberFormat="1" applyFill="1" applyBorder="1" applyAlignment="1">
      <alignment horizontal="center"/>
    </xf>
    <xf numFmtId="0" fontId="0" fillId="6" borderId="1" xfId="0" applyFill="1" applyBorder="1" applyAlignment="1">
      <alignment horizontal="center"/>
    </xf>
    <xf numFmtId="0" fontId="0" fillId="2" borderId="1" xfId="0" applyFill="1" applyBorder="1" applyAlignment="1">
      <alignment horizontal="right"/>
    </xf>
    <xf numFmtId="0" fontId="2" fillId="2" borderId="1" xfId="0" applyFont="1" applyFill="1" applyBorder="1" applyAlignment="1">
      <alignment horizontal="center" vertical="center" wrapText="1"/>
    </xf>
    <xf numFmtId="0" fontId="0" fillId="5" borderId="7" xfId="0" applyFill="1" applyBorder="1" applyAlignment="1">
      <alignment horizontal="right" vertical="center"/>
    </xf>
    <xf numFmtId="2" fontId="0" fillId="4" borderId="1" xfId="0" applyNumberFormat="1" applyFill="1" applyBorder="1" applyAlignment="1">
      <alignment horizontal="center"/>
    </xf>
    <xf numFmtId="0" fontId="0" fillId="2" borderId="1" xfId="0" applyFill="1" applyBorder="1" applyAlignment="1">
      <alignment horizontal="center" vertical="center" wrapText="1"/>
    </xf>
    <xf numFmtId="2" fontId="0" fillId="0" borderId="0" xfId="0" applyNumberFormat="1" applyAlignment="1">
      <alignment horizontal="center"/>
    </xf>
    <xf numFmtId="2" fontId="0" fillId="0" borderId="0" xfId="0" applyNumberFormat="1" applyAlignment="1">
      <alignment horizontal="center" vertical="center" wrapText="1"/>
    </xf>
    <xf numFmtId="2" fontId="0" fillId="0" borderId="0" xfId="0" applyNumberFormat="1" applyAlignment="1">
      <alignment horizontal="center" vertical="center"/>
    </xf>
    <xf numFmtId="2" fontId="0" fillId="0" borderId="1" xfId="0" applyNumberFormat="1" applyBorder="1" applyAlignment="1">
      <alignment horizontal="center" vertical="center"/>
    </xf>
    <xf numFmtId="0" fontId="0" fillId="0" borderId="0" xfId="0" applyAlignment="1">
      <alignment horizontal="left"/>
    </xf>
    <xf numFmtId="1" fontId="0" fillId="0" borderId="0" xfId="0" applyNumberFormat="1" applyAlignment="1">
      <alignment horizontal="center"/>
    </xf>
    <xf numFmtId="0" fontId="4" fillId="0" borderId="0" xfId="0" applyFont="1" applyAlignment="1">
      <alignment horizontal="center"/>
    </xf>
    <xf numFmtId="0" fontId="9" fillId="0" borderId="0" xfId="0" applyFont="1" applyAlignment="1">
      <alignment horizontal="center" vertical="center"/>
    </xf>
    <xf numFmtId="0" fontId="10" fillId="0" borderId="0" xfId="0" applyFont="1" applyAlignment="1">
      <alignment vertical="center"/>
    </xf>
    <xf numFmtId="3" fontId="9" fillId="0" borderId="0" xfId="0" applyNumberFormat="1" applyFont="1" applyAlignment="1">
      <alignment vertical="center"/>
    </xf>
    <xf numFmtId="2" fontId="5" fillId="6" borderId="1" xfId="0" applyNumberFormat="1" applyFont="1" applyFill="1" applyBorder="1" applyAlignment="1">
      <alignment horizontal="center"/>
    </xf>
    <xf numFmtId="0" fontId="5" fillId="6" borderId="1" xfId="0" applyFont="1" applyFill="1" applyBorder="1" applyAlignment="1">
      <alignment horizontal="center" vertical="center"/>
    </xf>
    <xf numFmtId="0" fontId="9" fillId="0" borderId="0" xfId="0" applyFont="1"/>
    <xf numFmtId="2" fontId="11" fillId="4" borderId="1" xfId="0" applyNumberFormat="1" applyFont="1" applyFill="1" applyBorder="1" applyAlignment="1">
      <alignment horizontal="center" vertical="center"/>
    </xf>
    <xf numFmtId="1" fontId="9" fillId="4" borderId="1" xfId="0" applyNumberFormat="1" applyFont="1" applyFill="1" applyBorder="1" applyAlignment="1">
      <alignment horizontal="center" vertical="center"/>
    </xf>
    <xf numFmtId="0" fontId="1" fillId="9" borderId="1" xfId="0" applyFont="1" applyFill="1" applyBorder="1" applyAlignment="1">
      <alignment horizontal="center" vertical="center" wrapText="1"/>
    </xf>
    <xf numFmtId="0" fontId="9" fillId="0" borderId="0" xfId="0" applyFont="1" applyAlignment="1">
      <alignment vertical="center"/>
    </xf>
    <xf numFmtId="2" fontId="2" fillId="0" borderId="1" xfId="0" applyNumberFormat="1" applyFont="1" applyBorder="1"/>
    <xf numFmtId="0" fontId="0" fillId="0" borderId="1" xfId="0" applyBorder="1"/>
    <xf numFmtId="1" fontId="0" fillId="6" borderId="1" xfId="0" applyNumberFormat="1" applyFill="1" applyBorder="1" applyAlignment="1">
      <alignment horizontal="center"/>
    </xf>
    <xf numFmtId="0" fontId="16" fillId="0" borderId="0" xfId="1" applyFont="1"/>
    <xf numFmtId="0" fontId="14" fillId="0" borderId="0" xfId="1"/>
    <xf numFmtId="0" fontId="16" fillId="0" borderId="9" xfId="1" applyFont="1" applyBorder="1"/>
    <xf numFmtId="0" fontId="14" fillId="0" borderId="10" xfId="1" applyBorder="1"/>
    <xf numFmtId="0" fontId="14" fillId="0" borderId="9" xfId="1" applyBorder="1"/>
    <xf numFmtId="0" fontId="14" fillId="0" borderId="11" xfId="1" applyBorder="1"/>
    <xf numFmtId="0" fontId="16" fillId="0" borderId="12" xfId="1" applyFont="1" applyBorder="1"/>
    <xf numFmtId="2" fontId="16" fillId="0" borderId="0" xfId="1" applyNumberFormat="1" applyFont="1" applyAlignment="1">
      <alignment horizontal="right"/>
    </xf>
    <xf numFmtId="0" fontId="14" fillId="0" borderId="13" xfId="1" applyBorder="1"/>
    <xf numFmtId="1" fontId="16" fillId="0" borderId="0" xfId="1" applyNumberFormat="1" applyFont="1"/>
    <xf numFmtId="0" fontId="16" fillId="0" borderId="14" xfId="1" applyFont="1" applyBorder="1"/>
    <xf numFmtId="0" fontId="17" fillId="0" borderId="0" xfId="1" applyFont="1"/>
    <xf numFmtId="0" fontId="17" fillId="0" borderId="0" xfId="1" applyFont="1" applyAlignment="1">
      <alignment horizontal="center"/>
    </xf>
    <xf numFmtId="0" fontId="16" fillId="0" borderId="15" xfId="1" applyFont="1" applyBorder="1"/>
    <xf numFmtId="0" fontId="17" fillId="0" borderId="14" xfId="1" applyFont="1" applyBorder="1"/>
    <xf numFmtId="0" fontId="17" fillId="0" borderId="14" xfId="1" applyFont="1" applyBorder="1" applyAlignment="1">
      <alignment horizontal="center"/>
    </xf>
    <xf numFmtId="0" fontId="14" fillId="0" borderId="14" xfId="1" applyBorder="1"/>
    <xf numFmtId="0" fontId="14" fillId="0" borderId="16" xfId="1" applyBorder="1"/>
    <xf numFmtId="0" fontId="16" fillId="0" borderId="10" xfId="1" applyFont="1" applyBorder="1"/>
    <xf numFmtId="0" fontId="16" fillId="0" borderId="11" xfId="1" applyFont="1" applyBorder="1"/>
    <xf numFmtId="0" fontId="16" fillId="0" borderId="13" xfId="1" applyFont="1" applyBorder="1"/>
    <xf numFmtId="0" fontId="16" fillId="0" borderId="16" xfId="1" applyFont="1" applyBorder="1"/>
    <xf numFmtId="16" fontId="14" fillId="0" borderId="14" xfId="1" applyNumberFormat="1" applyBorder="1"/>
    <xf numFmtId="16" fontId="14" fillId="0" borderId="14" xfId="1" applyNumberFormat="1" applyBorder="1" applyAlignment="1">
      <alignment horizont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1" xfId="0" applyFont="1" applyFill="1" applyBorder="1" applyAlignment="1">
      <alignment horizontal="center" vertical="center"/>
    </xf>
    <xf numFmtId="0" fontId="1" fillId="7" borderId="8" xfId="0" applyFont="1" applyFill="1" applyBorder="1" applyAlignment="1">
      <alignment horizontal="center" vertical="center"/>
    </xf>
    <xf numFmtId="0" fontId="2" fillId="5" borderId="1" xfId="0" applyFont="1" applyFill="1" applyBorder="1" applyAlignment="1">
      <alignment horizontal="center" vertical="center"/>
    </xf>
    <xf numFmtId="0" fontId="0" fillId="5" borderId="1" xfId="0" applyFill="1" applyBorder="1" applyAlignment="1">
      <alignment horizontal="center" vertical="center"/>
    </xf>
    <xf numFmtId="0" fontId="1" fillId="3" borderId="1" xfId="0" applyFont="1" applyFill="1" applyBorder="1" applyAlignment="1">
      <alignment horizontal="center"/>
    </xf>
    <xf numFmtId="0" fontId="1" fillId="9" borderId="2" xfId="0" applyFont="1" applyFill="1" applyBorder="1" applyAlignment="1">
      <alignment horizontal="center"/>
    </xf>
    <xf numFmtId="0" fontId="1" fillId="9" borderId="4" xfId="0" applyFont="1" applyFill="1" applyBorder="1" applyAlignment="1">
      <alignment horizontal="center"/>
    </xf>
    <xf numFmtId="2" fontId="3" fillId="4" borderId="1" xfId="0" applyNumberFormat="1" applyFont="1" applyFill="1" applyBorder="1" applyAlignment="1">
      <alignment horizontal="center" vertical="center"/>
    </xf>
    <xf numFmtId="0" fontId="0" fillId="0" borderId="0" xfId="0" applyAlignment="1">
      <alignment horizontal="center"/>
    </xf>
    <xf numFmtId="2" fontId="2" fillId="4" borderId="5" xfId="0" applyNumberFormat="1" applyFont="1" applyFill="1" applyBorder="1" applyAlignment="1">
      <alignment horizontal="center" vertical="center"/>
    </xf>
    <xf numFmtId="2" fontId="2" fillId="4" borderId="6" xfId="0" applyNumberFormat="1" applyFont="1" applyFill="1" applyBorder="1" applyAlignment="1">
      <alignment horizontal="center" vertical="center"/>
    </xf>
    <xf numFmtId="2" fontId="2" fillId="4" borderId="7" xfId="0" applyNumberFormat="1" applyFont="1" applyFill="1" applyBorder="1" applyAlignment="1">
      <alignment horizontal="center" vertical="center"/>
    </xf>
    <xf numFmtId="0" fontId="1" fillId="9" borderId="2" xfId="0" applyFont="1" applyFill="1" applyBorder="1" applyAlignment="1">
      <alignment horizontal="center" vertical="center"/>
    </xf>
    <xf numFmtId="0" fontId="1" fillId="9" borderId="4"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2" fontId="2" fillId="4" borderId="1" xfId="0" applyNumberFormat="1" applyFont="1" applyFill="1" applyBorder="1" applyAlignment="1">
      <alignment horizontal="center" vertical="center"/>
    </xf>
    <xf numFmtId="0" fontId="1" fillId="9" borderId="1" xfId="0" applyFont="1" applyFill="1" applyBorder="1" applyAlignment="1">
      <alignment horizontal="center"/>
    </xf>
    <xf numFmtId="0" fontId="12" fillId="10" borderId="1" xfId="0" applyFont="1" applyFill="1" applyBorder="1" applyAlignment="1">
      <alignment horizontal="center" vertical="center"/>
    </xf>
    <xf numFmtId="0" fontId="13" fillId="0" borderId="1" xfId="0" applyFont="1" applyBorder="1" applyAlignment="1">
      <alignment horizontal="left" vertical="center" wrapText="1"/>
    </xf>
    <xf numFmtId="0" fontId="15" fillId="8" borderId="2" xfId="1" applyFont="1" applyFill="1" applyBorder="1" applyAlignment="1">
      <alignment horizontal="center"/>
    </xf>
    <xf numFmtId="0" fontId="15" fillId="8" borderId="3" xfId="1" applyFont="1" applyFill="1" applyBorder="1" applyAlignment="1">
      <alignment horizontal="center"/>
    </xf>
    <xf numFmtId="0" fontId="15" fillId="8" borderId="4" xfId="1" applyFont="1" applyFill="1" applyBorder="1" applyAlignment="1">
      <alignment horizontal="center"/>
    </xf>
    <xf numFmtId="0" fontId="18" fillId="11" borderId="0" xfId="1" applyFont="1" applyFill="1" applyAlignment="1">
      <alignment horizontal="center"/>
    </xf>
    <xf numFmtId="2" fontId="16" fillId="0" borderId="0" xfId="1" applyNumberFormat="1" applyFont="1" applyAlignment="1">
      <alignment horizontal="right"/>
    </xf>
    <xf numFmtId="16" fontId="14" fillId="0" borderId="0" xfId="1" applyNumberFormat="1" applyAlignment="1">
      <alignment horizontal="center"/>
    </xf>
  </cellXfs>
  <cellStyles count="2">
    <cellStyle name="Normal" xfId="0" builtinId="0"/>
    <cellStyle name="Normal 2" xfId="1" xr:uid="{E747E28E-611D-4DB2-B0E6-C932553EB2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6CC58-6066-415D-9F55-94B98A9EADE3}">
  <dimension ref="A1:X46"/>
  <sheetViews>
    <sheetView zoomScale="80" zoomScaleNormal="80" workbookViewId="0">
      <selection activeCell="L36" sqref="L36"/>
    </sheetView>
  </sheetViews>
  <sheetFormatPr baseColWidth="10" defaultColWidth="11.46484375" defaultRowHeight="14.25" x14ac:dyDescent="0.45"/>
  <cols>
    <col min="1" max="4" width="16.796875" style="6" customWidth="1"/>
    <col min="5" max="5" width="3.46484375" style="6" customWidth="1"/>
    <col min="6" max="7" width="13.796875" style="6" customWidth="1"/>
    <col min="8" max="8" width="3.46484375" style="6" customWidth="1"/>
    <col min="9" max="9" width="10.9296875" style="6" customWidth="1"/>
    <col min="10" max="13" width="10.19921875" style="6" customWidth="1"/>
    <col min="14" max="14" width="7.06640625" customWidth="1"/>
    <col min="15" max="19" width="11.46484375" style="6"/>
    <col min="20" max="20" width="13" style="6" customWidth="1"/>
    <col min="21" max="16384" width="11.46484375" style="6"/>
  </cols>
  <sheetData>
    <row r="1" spans="1:24" x14ac:dyDescent="0.45">
      <c r="A1" s="75" t="s">
        <v>114</v>
      </c>
      <c r="B1" s="76"/>
      <c r="C1" s="76"/>
      <c r="D1" s="77"/>
      <c r="E1"/>
      <c r="F1" s="78" t="s">
        <v>114</v>
      </c>
      <c r="G1" s="78"/>
      <c r="H1"/>
      <c r="I1" s="79" t="str">
        <f>+F1</f>
        <v>LYNCH</v>
      </c>
      <c r="J1" s="79"/>
      <c r="K1" s="79"/>
      <c r="L1" s="79"/>
      <c r="M1" s="79"/>
      <c r="O1" s="80" t="s">
        <v>21</v>
      </c>
      <c r="P1" s="81"/>
      <c r="Q1" s="81"/>
      <c r="R1" s="81"/>
    </row>
    <row r="2" spans="1:24" x14ac:dyDescent="0.45">
      <c r="A2" s="15" t="s">
        <v>17</v>
      </c>
      <c r="B2" s="15" t="s">
        <v>16</v>
      </c>
      <c r="C2" s="15" t="s">
        <v>15</v>
      </c>
      <c r="D2" s="15" t="s">
        <v>14</v>
      </c>
      <c r="E2"/>
      <c r="F2" s="80" t="s">
        <v>13</v>
      </c>
      <c r="G2" s="80"/>
      <c r="H2"/>
      <c r="I2" s="20" t="s">
        <v>23</v>
      </c>
      <c r="J2" s="20" t="s">
        <v>24</v>
      </c>
      <c r="K2" s="46" t="s">
        <v>25</v>
      </c>
      <c r="L2" s="46" t="s">
        <v>26</v>
      </c>
      <c r="M2" s="46" t="s">
        <v>27</v>
      </c>
      <c r="O2" s="15" t="s">
        <v>16</v>
      </c>
      <c r="P2" s="15" t="s">
        <v>15</v>
      </c>
      <c r="Q2" s="15" t="s">
        <v>22</v>
      </c>
      <c r="R2" s="15" t="s">
        <v>14</v>
      </c>
      <c r="T2"/>
      <c r="U2"/>
      <c r="V2"/>
      <c r="W2"/>
      <c r="X2"/>
    </row>
    <row r="3" spans="1:24" customFormat="1" x14ac:dyDescent="0.45">
      <c r="A3" s="14">
        <v>30</v>
      </c>
      <c r="B3" s="10">
        <f>+A3*24/100</f>
        <v>7.2</v>
      </c>
      <c r="C3" s="12">
        <v>12</v>
      </c>
      <c r="D3" s="10">
        <f>+B3*G3</f>
        <v>14.76</v>
      </c>
      <c r="F3" s="12">
        <v>12</v>
      </c>
      <c r="G3" s="11">
        <v>2.0499999999999998</v>
      </c>
      <c r="I3" s="11">
        <v>740</v>
      </c>
      <c r="J3" s="11">
        <v>35</v>
      </c>
      <c r="K3" s="10">
        <f>+R6+J3</f>
        <v>258.60000000000002</v>
      </c>
      <c r="L3" s="10">
        <f>+I3-K3</f>
        <v>481.4</v>
      </c>
      <c r="M3" s="8">
        <f>+L3/D8</f>
        <v>68.624376336421946</v>
      </c>
      <c r="O3" s="42">
        <v>22</v>
      </c>
      <c r="P3" s="12">
        <v>15</v>
      </c>
      <c r="Q3" s="18">
        <f>+O3*P3</f>
        <v>330</v>
      </c>
      <c r="R3" s="19">
        <f>+O3*G4</f>
        <v>68.2</v>
      </c>
      <c r="S3" s="6"/>
    </row>
    <row r="4" spans="1:24" x14ac:dyDescent="0.45">
      <c r="A4" s="14">
        <v>40</v>
      </c>
      <c r="B4" s="10">
        <f>+A4*24/100</f>
        <v>9.6</v>
      </c>
      <c r="C4" s="12">
        <v>15</v>
      </c>
      <c r="D4" s="10">
        <f>+B4*G4</f>
        <v>29.759999999999998</v>
      </c>
      <c r="F4" s="12">
        <v>15</v>
      </c>
      <c r="G4" s="11">
        <v>3.1</v>
      </c>
      <c r="I4"/>
      <c r="J4"/>
      <c r="K4"/>
      <c r="L4"/>
      <c r="M4" s="31"/>
      <c r="O4" s="12">
        <v>7</v>
      </c>
      <c r="P4" s="12">
        <v>25</v>
      </c>
      <c r="Q4" s="18">
        <f>+O4*P4</f>
        <v>175</v>
      </c>
      <c r="R4" s="19">
        <f>+O4*G6</f>
        <v>155.4</v>
      </c>
      <c r="T4"/>
      <c r="U4"/>
      <c r="V4"/>
      <c r="W4"/>
      <c r="X4"/>
    </row>
    <row r="5" spans="1:24" x14ac:dyDescent="0.45">
      <c r="A5" s="14">
        <v>10</v>
      </c>
      <c r="B5" s="10">
        <f>+A5*24/100</f>
        <v>2.4</v>
      </c>
      <c r="C5" s="12">
        <v>20</v>
      </c>
      <c r="D5" s="10">
        <f>+B5*G5</f>
        <v>17.28</v>
      </c>
      <c r="F5" s="12">
        <v>20</v>
      </c>
      <c r="G5" s="11">
        <v>7.2</v>
      </c>
      <c r="I5" s="48" t="s">
        <v>90</v>
      </c>
      <c r="J5" s="49">
        <v>0</v>
      </c>
      <c r="K5"/>
      <c r="L5"/>
      <c r="O5" s="12">
        <v>0</v>
      </c>
      <c r="P5" s="12" t="s">
        <v>73</v>
      </c>
      <c r="Q5" s="18" t="s">
        <v>64</v>
      </c>
      <c r="R5" s="19">
        <f>+O5*G3</f>
        <v>0</v>
      </c>
      <c r="T5"/>
      <c r="U5"/>
      <c r="V5"/>
      <c r="W5"/>
      <c r="X5"/>
    </row>
    <row r="6" spans="1:24" x14ac:dyDescent="0.45">
      <c r="A6" s="14">
        <v>20</v>
      </c>
      <c r="B6" s="10">
        <f>+A6*24/100</f>
        <v>4.8</v>
      </c>
      <c r="C6" s="12">
        <v>25</v>
      </c>
      <c r="D6" s="10">
        <f>+B6*G6</f>
        <v>106.55999999999999</v>
      </c>
      <c r="F6" s="12">
        <v>25</v>
      </c>
      <c r="G6" s="11">
        <v>22.2</v>
      </c>
      <c r="I6" s="48" t="s">
        <v>91</v>
      </c>
      <c r="J6" s="49">
        <v>0</v>
      </c>
      <c r="K6"/>
      <c r="L6"/>
      <c r="Q6" s="9" t="s">
        <v>12</v>
      </c>
      <c r="R6" s="19">
        <f>SUM(R3:R5)</f>
        <v>223.60000000000002</v>
      </c>
      <c r="T6"/>
      <c r="U6"/>
      <c r="V6"/>
      <c r="W6"/>
      <c r="X6"/>
    </row>
    <row r="7" spans="1:24" x14ac:dyDescent="0.45">
      <c r="A7"/>
      <c r="B7"/>
      <c r="C7" s="28" t="s">
        <v>18</v>
      </c>
      <c r="D7" s="13">
        <f>SUM(D3:D6)</f>
        <v>168.35999999999999</v>
      </c>
      <c r="F7"/>
      <c r="I7"/>
      <c r="J7"/>
      <c r="K7"/>
      <c r="L7"/>
      <c r="M7" s="21"/>
      <c r="T7"/>
      <c r="U7"/>
      <c r="V7"/>
      <c r="W7"/>
      <c r="X7"/>
    </row>
    <row r="8" spans="1:24" x14ac:dyDescent="0.45">
      <c r="A8" s="7"/>
      <c r="C8" s="9" t="s">
        <v>11</v>
      </c>
      <c r="D8" s="8">
        <f>+D7/24</f>
        <v>7.0149999999999997</v>
      </c>
      <c r="T8"/>
      <c r="U8"/>
      <c r="V8"/>
      <c r="W8"/>
      <c r="X8"/>
    </row>
    <row r="10" spans="1:24" x14ac:dyDescent="0.45">
      <c r="A10" s="75" t="s">
        <v>115</v>
      </c>
      <c r="B10" s="76"/>
      <c r="C10" s="76"/>
      <c r="D10" s="77"/>
      <c r="E10"/>
      <c r="F10" s="78" t="s">
        <v>115</v>
      </c>
      <c r="G10" s="78"/>
      <c r="H10"/>
      <c r="I10" s="79" t="str">
        <f>+F10</f>
        <v>RIVEROS</v>
      </c>
      <c r="J10" s="79"/>
      <c r="K10" s="79"/>
      <c r="L10" s="79"/>
      <c r="M10" s="79"/>
      <c r="O10" s="80" t="s">
        <v>21</v>
      </c>
      <c r="P10" s="81"/>
      <c r="Q10" s="81"/>
      <c r="R10" s="81"/>
    </row>
    <row r="11" spans="1:24" x14ac:dyDescent="0.45">
      <c r="A11" s="15" t="s">
        <v>17</v>
      </c>
      <c r="B11" s="15" t="s">
        <v>16</v>
      </c>
      <c r="C11" s="15" t="s">
        <v>15</v>
      </c>
      <c r="D11" s="15" t="s">
        <v>14</v>
      </c>
      <c r="E11"/>
      <c r="F11" s="80" t="s">
        <v>13</v>
      </c>
      <c r="G11" s="80"/>
      <c r="H11"/>
      <c r="I11" s="20" t="s">
        <v>23</v>
      </c>
      <c r="J11" s="20" t="s">
        <v>24</v>
      </c>
      <c r="K11" s="46" t="s">
        <v>25</v>
      </c>
      <c r="L11" s="46" t="s">
        <v>26</v>
      </c>
      <c r="M11" s="46" t="s">
        <v>27</v>
      </c>
      <c r="O11" s="15" t="s">
        <v>16</v>
      </c>
      <c r="P11" s="15" t="s">
        <v>15</v>
      </c>
      <c r="Q11" s="15" t="s">
        <v>22</v>
      </c>
      <c r="R11" s="15" t="s">
        <v>14</v>
      </c>
      <c r="T11"/>
      <c r="U11"/>
      <c r="V11"/>
      <c r="W11"/>
      <c r="X11"/>
    </row>
    <row r="12" spans="1:24" customFormat="1" x14ac:dyDescent="0.45">
      <c r="A12" s="14">
        <v>15</v>
      </c>
      <c r="B12" s="10">
        <f>+A12*24/100</f>
        <v>3.6</v>
      </c>
      <c r="C12" s="12">
        <v>12</v>
      </c>
      <c r="D12" s="10">
        <f>+B12*G12</f>
        <v>6.7320000000000002</v>
      </c>
      <c r="F12" s="12">
        <v>12</v>
      </c>
      <c r="G12" s="11">
        <v>1.87</v>
      </c>
      <c r="I12" s="11">
        <v>680</v>
      </c>
      <c r="J12" s="11">
        <v>36</v>
      </c>
      <c r="K12" s="10">
        <f>+R15+J12</f>
        <v>265.39999999999998</v>
      </c>
      <c r="L12" s="10">
        <f>+I12-K12</f>
        <v>414.6</v>
      </c>
      <c r="M12" s="8">
        <f>+L12/D17</f>
        <v>61.737770828679928</v>
      </c>
      <c r="O12" s="42">
        <v>22</v>
      </c>
      <c r="P12" s="12">
        <v>15</v>
      </c>
      <c r="Q12" s="18">
        <f>+O12*P12</f>
        <v>330</v>
      </c>
      <c r="R12" s="19">
        <f>+O12*G13</f>
        <v>72.599999999999994</v>
      </c>
      <c r="S12" s="6"/>
    </row>
    <row r="13" spans="1:24" x14ac:dyDescent="0.45">
      <c r="A13" s="14">
        <v>35</v>
      </c>
      <c r="B13" s="10">
        <f>+A13*24/100</f>
        <v>8.4</v>
      </c>
      <c r="C13" s="12">
        <v>15</v>
      </c>
      <c r="D13" s="10">
        <f>+B13*G13</f>
        <v>27.72</v>
      </c>
      <c r="F13" s="12">
        <v>15</v>
      </c>
      <c r="G13" s="11">
        <v>3.3</v>
      </c>
      <c r="I13"/>
      <c r="J13"/>
      <c r="K13"/>
      <c r="L13"/>
      <c r="M13" s="31"/>
      <c r="O13" s="12">
        <v>7</v>
      </c>
      <c r="P13" s="12">
        <v>25</v>
      </c>
      <c r="Q13" s="18">
        <f>+O13*P13</f>
        <v>175</v>
      </c>
      <c r="R13" s="19">
        <f>+O13*G15</f>
        <v>156.79999999999998</v>
      </c>
      <c r="T13"/>
      <c r="U13"/>
      <c r="V13"/>
      <c r="W13"/>
      <c r="X13"/>
    </row>
    <row r="14" spans="1:24" x14ac:dyDescent="0.45">
      <c r="A14" s="14">
        <v>40</v>
      </c>
      <c r="B14" s="10">
        <f>+A14*24/100</f>
        <v>9.6</v>
      </c>
      <c r="C14" s="12">
        <v>20</v>
      </c>
      <c r="D14" s="10">
        <f>+B14*G14</f>
        <v>72.959999999999994</v>
      </c>
      <c r="F14" s="12">
        <v>20</v>
      </c>
      <c r="G14" s="11">
        <v>7.6</v>
      </c>
      <c r="I14" s="48" t="s">
        <v>90</v>
      </c>
      <c r="J14" s="49">
        <v>0</v>
      </c>
      <c r="K14" s="49">
        <v>0</v>
      </c>
      <c r="L14"/>
      <c r="O14" s="12">
        <v>0</v>
      </c>
      <c r="P14" s="12" t="s">
        <v>73</v>
      </c>
      <c r="Q14" s="18" t="s">
        <v>64</v>
      </c>
      <c r="R14" s="19">
        <f>+O14*G12</f>
        <v>0</v>
      </c>
      <c r="T14"/>
      <c r="U14"/>
      <c r="V14"/>
      <c r="W14"/>
      <c r="X14"/>
    </row>
    <row r="15" spans="1:24" x14ac:dyDescent="0.45">
      <c r="A15" s="14">
        <v>10</v>
      </c>
      <c r="B15" s="10">
        <f>+A15*24/100</f>
        <v>2.4</v>
      </c>
      <c r="C15" s="12">
        <v>25</v>
      </c>
      <c r="D15" s="10">
        <f>+B15*G15</f>
        <v>53.76</v>
      </c>
      <c r="F15" s="12">
        <v>25</v>
      </c>
      <c r="G15" s="11">
        <v>22.4</v>
      </c>
      <c r="I15" s="48" t="s">
        <v>91</v>
      </c>
      <c r="J15" s="49">
        <v>0</v>
      </c>
      <c r="K15"/>
      <c r="L15"/>
      <c r="Q15" s="9" t="s">
        <v>12</v>
      </c>
      <c r="R15" s="19">
        <f>SUM(R12:R14)</f>
        <v>229.39999999999998</v>
      </c>
      <c r="T15"/>
      <c r="U15"/>
      <c r="V15"/>
      <c r="W15"/>
      <c r="X15"/>
    </row>
    <row r="16" spans="1:24" x14ac:dyDescent="0.45">
      <c r="A16"/>
      <c r="B16"/>
      <c r="C16" s="28" t="s">
        <v>18</v>
      </c>
      <c r="D16" s="13">
        <f>SUM(D12:D15)</f>
        <v>161.172</v>
      </c>
      <c r="F16"/>
      <c r="I16"/>
      <c r="J16"/>
      <c r="K16"/>
      <c r="L16"/>
      <c r="M16" s="21"/>
      <c r="T16"/>
      <c r="U16"/>
      <c r="V16"/>
      <c r="W16"/>
      <c r="X16"/>
    </row>
    <row r="17" spans="1:24" x14ac:dyDescent="0.45">
      <c r="A17" s="7"/>
      <c r="C17" s="9" t="s">
        <v>11</v>
      </c>
      <c r="D17" s="8">
        <f>+D16/24</f>
        <v>6.7154999999999996</v>
      </c>
      <c r="T17"/>
      <c r="U17"/>
      <c r="V17"/>
      <c r="W17"/>
      <c r="X17"/>
    </row>
    <row r="19" spans="1:24" x14ac:dyDescent="0.45">
      <c r="A19" s="75" t="s">
        <v>116</v>
      </c>
      <c r="B19" s="76"/>
      <c r="C19" s="76"/>
      <c r="D19" s="77"/>
      <c r="E19"/>
      <c r="F19" s="78" t="s">
        <v>116</v>
      </c>
      <c r="G19" s="78"/>
      <c r="H19"/>
      <c r="I19" s="79" t="str">
        <f>+F19</f>
        <v>PRAT</v>
      </c>
      <c r="J19" s="79"/>
      <c r="K19" s="79"/>
      <c r="L19" s="79"/>
      <c r="M19" s="79"/>
      <c r="O19" s="80" t="s">
        <v>21</v>
      </c>
      <c r="P19" s="81"/>
      <c r="Q19" s="81"/>
      <c r="R19" s="81"/>
    </row>
    <row r="20" spans="1:24" x14ac:dyDescent="0.45">
      <c r="A20" s="15" t="s">
        <v>17</v>
      </c>
      <c r="B20" s="15" t="s">
        <v>16</v>
      </c>
      <c r="C20" s="15" t="s">
        <v>15</v>
      </c>
      <c r="D20" s="15" t="s">
        <v>14</v>
      </c>
      <c r="E20"/>
      <c r="F20" s="80" t="s">
        <v>13</v>
      </c>
      <c r="G20" s="80"/>
      <c r="H20"/>
      <c r="I20" s="20" t="s">
        <v>23</v>
      </c>
      <c r="J20" s="20" t="s">
        <v>24</v>
      </c>
      <c r="K20" s="46" t="s">
        <v>25</v>
      </c>
      <c r="L20" s="46" t="s">
        <v>26</v>
      </c>
      <c r="M20" s="46" t="s">
        <v>27</v>
      </c>
      <c r="O20" s="15" t="s">
        <v>16</v>
      </c>
      <c r="P20" s="15" t="s">
        <v>15</v>
      </c>
      <c r="Q20" s="15" t="s">
        <v>22</v>
      </c>
      <c r="R20" s="15" t="s">
        <v>14</v>
      </c>
      <c r="T20"/>
      <c r="U20"/>
      <c r="V20"/>
      <c r="W20"/>
      <c r="X20"/>
    </row>
    <row r="21" spans="1:24" customFormat="1" x14ac:dyDescent="0.45">
      <c r="A21" s="14">
        <v>40</v>
      </c>
      <c r="B21" s="10">
        <f>+A21*24/100</f>
        <v>9.6</v>
      </c>
      <c r="C21" s="12">
        <v>12</v>
      </c>
      <c r="D21" s="10">
        <f>+B21*G21</f>
        <v>25.439999999999998</v>
      </c>
      <c r="F21" s="12">
        <v>12</v>
      </c>
      <c r="G21" s="11">
        <v>2.65</v>
      </c>
      <c r="I21" s="11">
        <v>730</v>
      </c>
      <c r="J21" s="11">
        <v>41</v>
      </c>
      <c r="K21" s="10">
        <f>+R24+J21</f>
        <v>300.89999999999998</v>
      </c>
      <c r="L21" s="10">
        <f>+I21-K21</f>
        <v>429.1</v>
      </c>
      <c r="M21" s="8">
        <f>+L21/D26</f>
        <v>56.947577969475773</v>
      </c>
      <c r="O21" s="42">
        <v>22</v>
      </c>
      <c r="P21" s="12">
        <v>15</v>
      </c>
      <c r="Q21" s="18">
        <f>+O21*P21</f>
        <v>330</v>
      </c>
      <c r="R21" s="19">
        <f>+O21*G22</f>
        <v>96.800000000000011</v>
      </c>
      <c r="S21" s="6"/>
    </row>
    <row r="22" spans="1:24" x14ac:dyDescent="0.45">
      <c r="A22" s="14">
        <v>20</v>
      </c>
      <c r="B22" s="10">
        <f>+A22*24/100</f>
        <v>4.8</v>
      </c>
      <c r="C22" s="12">
        <v>15</v>
      </c>
      <c r="D22" s="10">
        <f>+B22*G22</f>
        <v>21.12</v>
      </c>
      <c r="F22" s="12">
        <v>15</v>
      </c>
      <c r="G22" s="11">
        <v>4.4000000000000004</v>
      </c>
      <c r="I22"/>
      <c r="J22"/>
      <c r="K22"/>
      <c r="L22"/>
      <c r="M22" s="31"/>
      <c r="O22" s="12">
        <v>7</v>
      </c>
      <c r="P22" s="12">
        <v>25</v>
      </c>
      <c r="Q22" s="18">
        <f>+O22*P22</f>
        <v>175</v>
      </c>
      <c r="R22" s="19">
        <f>+O22*G24</f>
        <v>163.1</v>
      </c>
      <c r="T22"/>
      <c r="U22"/>
      <c r="V22"/>
      <c r="W22"/>
      <c r="X22"/>
    </row>
    <row r="23" spans="1:24" x14ac:dyDescent="0.45">
      <c r="A23" s="14">
        <v>25</v>
      </c>
      <c r="B23" s="10">
        <f>+A23*24/100</f>
        <v>6</v>
      </c>
      <c r="C23" s="12">
        <v>20</v>
      </c>
      <c r="D23" s="10">
        <f>+B23*G23</f>
        <v>50.400000000000006</v>
      </c>
      <c r="F23" s="12">
        <v>20</v>
      </c>
      <c r="G23" s="11">
        <v>8.4</v>
      </c>
      <c r="I23" s="48" t="s">
        <v>90</v>
      </c>
      <c r="J23" s="49">
        <v>0</v>
      </c>
      <c r="K23" s="49">
        <f>K14</f>
        <v>0</v>
      </c>
      <c r="L23"/>
      <c r="M23" s="6" t="s">
        <v>117</v>
      </c>
      <c r="O23" s="12">
        <v>0</v>
      </c>
      <c r="P23" s="12" t="s">
        <v>73</v>
      </c>
      <c r="Q23" s="18" t="s">
        <v>64</v>
      </c>
      <c r="R23" s="19">
        <f>+O23*G21</f>
        <v>0</v>
      </c>
      <c r="T23"/>
      <c r="U23"/>
      <c r="V23"/>
      <c r="W23"/>
      <c r="X23"/>
    </row>
    <row r="24" spans="1:24" x14ac:dyDescent="0.45">
      <c r="A24" s="14">
        <v>15</v>
      </c>
      <c r="B24" s="10">
        <f>+A24*24/100</f>
        <v>3.6</v>
      </c>
      <c r="C24" s="12">
        <v>25</v>
      </c>
      <c r="D24" s="10">
        <f>+B24*G24</f>
        <v>83.88000000000001</v>
      </c>
      <c r="F24" s="12">
        <v>25</v>
      </c>
      <c r="G24" s="11">
        <v>23.3</v>
      </c>
      <c r="I24" s="48" t="s">
        <v>91</v>
      </c>
      <c r="J24" s="49">
        <v>0</v>
      </c>
      <c r="K24"/>
      <c r="L24"/>
      <c r="Q24" s="9" t="s">
        <v>12</v>
      </c>
      <c r="R24" s="19">
        <f>SUM(R21:R23)</f>
        <v>259.89999999999998</v>
      </c>
      <c r="T24"/>
      <c r="U24"/>
      <c r="V24"/>
      <c r="W24"/>
      <c r="X24"/>
    </row>
    <row r="25" spans="1:24" x14ac:dyDescent="0.45">
      <c r="A25"/>
      <c r="B25"/>
      <c r="C25" s="28" t="s">
        <v>18</v>
      </c>
      <c r="D25" s="13">
        <f>SUM(D21:D24)</f>
        <v>180.84000000000003</v>
      </c>
      <c r="F25"/>
      <c r="I25"/>
      <c r="J25"/>
      <c r="K25"/>
      <c r="L25"/>
      <c r="M25" s="21"/>
      <c r="T25"/>
      <c r="U25"/>
      <c r="V25"/>
      <c r="W25"/>
      <c r="X25"/>
    </row>
    <row r="26" spans="1:24" x14ac:dyDescent="0.45">
      <c r="A26" s="7"/>
      <c r="C26" s="9" t="s">
        <v>11</v>
      </c>
      <c r="D26" s="8">
        <f>+D25/24</f>
        <v>7.535000000000001</v>
      </c>
      <c r="T26"/>
      <c r="U26"/>
      <c r="V26"/>
      <c r="W26"/>
      <c r="X26"/>
    </row>
    <row r="28" spans="1:24" x14ac:dyDescent="0.45">
      <c r="A28" s="75"/>
      <c r="B28" s="76"/>
      <c r="C28" s="76"/>
      <c r="D28" s="77"/>
      <c r="E28"/>
      <c r="F28" s="78"/>
      <c r="G28" s="78"/>
      <c r="H28"/>
      <c r="I28" s="79"/>
      <c r="J28" s="79"/>
      <c r="K28" s="79"/>
      <c r="L28" s="79"/>
      <c r="M28" s="79"/>
      <c r="O28" s="80"/>
      <c r="P28" s="81"/>
      <c r="Q28" s="81"/>
      <c r="R28" s="81"/>
    </row>
    <row r="29" spans="1:24" x14ac:dyDescent="0.45">
      <c r="A29" s="15"/>
      <c r="B29" s="15"/>
      <c r="C29" s="15"/>
      <c r="D29" s="15"/>
      <c r="E29"/>
      <c r="F29" s="80"/>
      <c r="G29" s="80"/>
      <c r="H29"/>
      <c r="I29" s="20"/>
      <c r="J29" s="20"/>
      <c r="K29" s="46"/>
      <c r="L29" s="46"/>
      <c r="M29" s="46"/>
      <c r="O29" s="15"/>
      <c r="P29" s="15"/>
      <c r="Q29" s="15"/>
      <c r="R29" s="15"/>
      <c r="T29"/>
      <c r="U29"/>
      <c r="V29"/>
      <c r="W29"/>
      <c r="X29"/>
    </row>
    <row r="30" spans="1:24" customFormat="1" x14ac:dyDescent="0.45">
      <c r="A30" s="14"/>
      <c r="B30" s="10"/>
      <c r="C30" s="12"/>
      <c r="D30" s="10"/>
      <c r="F30" s="12"/>
      <c r="G30" s="11"/>
      <c r="I30" s="11"/>
      <c r="J30" s="11"/>
      <c r="K30" s="10"/>
      <c r="L30" s="10"/>
      <c r="M30" s="8"/>
      <c r="O30" s="42"/>
      <c r="P30" s="12"/>
      <c r="Q30" s="18"/>
      <c r="R30" s="19"/>
      <c r="S30" s="6"/>
    </row>
    <row r="31" spans="1:24" x14ac:dyDescent="0.45">
      <c r="A31" s="14"/>
      <c r="B31" s="10"/>
      <c r="C31" s="12"/>
      <c r="D31" s="10"/>
      <c r="F31" s="12"/>
      <c r="G31" s="11"/>
      <c r="I31"/>
      <c r="J31"/>
      <c r="K31"/>
      <c r="L31"/>
      <c r="M31" s="31"/>
      <c r="O31" s="12"/>
      <c r="P31" s="12"/>
      <c r="Q31" s="18"/>
      <c r="R31" s="19"/>
      <c r="T31"/>
      <c r="U31"/>
      <c r="V31"/>
      <c r="W31"/>
      <c r="X31"/>
    </row>
    <row r="32" spans="1:24" x14ac:dyDescent="0.45">
      <c r="A32" s="14"/>
      <c r="B32" s="10"/>
      <c r="C32" s="12"/>
      <c r="D32" s="10"/>
      <c r="F32" s="12"/>
      <c r="G32" s="11"/>
      <c r="I32" s="48"/>
      <c r="J32" s="49"/>
      <c r="K32" s="49"/>
      <c r="L32"/>
      <c r="O32" s="12"/>
      <c r="P32" s="12"/>
      <c r="Q32" s="18"/>
      <c r="R32" s="19"/>
      <c r="T32"/>
      <c r="U32"/>
      <c r="V32"/>
      <c r="W32"/>
      <c r="X32"/>
    </row>
    <row r="33" spans="1:24" x14ac:dyDescent="0.45">
      <c r="A33" s="14"/>
      <c r="B33" s="10"/>
      <c r="C33" s="12"/>
      <c r="D33" s="10"/>
      <c r="F33" s="12"/>
      <c r="G33" s="11"/>
      <c r="I33" s="48"/>
      <c r="J33" s="49"/>
      <c r="K33"/>
      <c r="L33"/>
      <c r="Q33" s="9"/>
      <c r="R33" s="19"/>
      <c r="T33"/>
      <c r="U33"/>
      <c r="V33"/>
      <c r="W33"/>
      <c r="X33"/>
    </row>
    <row r="34" spans="1:24" x14ac:dyDescent="0.45">
      <c r="A34"/>
      <c r="B34"/>
      <c r="C34" s="28"/>
      <c r="D34" s="13"/>
      <c r="F34"/>
      <c r="I34"/>
      <c r="J34"/>
      <c r="K34"/>
      <c r="L34"/>
      <c r="M34" s="21"/>
      <c r="T34"/>
      <c r="U34"/>
      <c r="V34"/>
      <c r="W34"/>
      <c r="X34"/>
    </row>
    <row r="35" spans="1:24" x14ac:dyDescent="0.45">
      <c r="A35" s="7"/>
      <c r="C35" s="9"/>
      <c r="D35" s="8"/>
      <c r="T35"/>
      <c r="U35"/>
      <c r="V35"/>
      <c r="W35"/>
      <c r="X35"/>
    </row>
    <row r="37" spans="1:24" x14ac:dyDescent="0.45">
      <c r="A37" s="75"/>
      <c r="B37" s="76"/>
      <c r="C37" s="76"/>
      <c r="D37" s="77"/>
      <c r="E37"/>
      <c r="F37" s="78"/>
      <c r="G37" s="78"/>
      <c r="H37"/>
      <c r="I37" s="79"/>
      <c r="J37" s="79"/>
      <c r="K37" s="79"/>
      <c r="L37" s="79"/>
      <c r="M37" s="79"/>
      <c r="O37" s="80"/>
      <c r="P37" s="81"/>
      <c r="Q37" s="81"/>
      <c r="R37" s="81"/>
    </row>
    <row r="38" spans="1:24" x14ac:dyDescent="0.45">
      <c r="A38" s="15"/>
      <c r="B38" s="15"/>
      <c r="C38" s="15"/>
      <c r="D38" s="15"/>
      <c r="E38"/>
      <c r="F38" s="80"/>
      <c r="G38" s="80"/>
      <c r="H38"/>
      <c r="I38" s="20"/>
      <c r="J38" s="20"/>
      <c r="K38" s="46"/>
      <c r="L38" s="46"/>
      <c r="M38" s="46"/>
      <c r="O38" s="15"/>
      <c r="P38" s="15"/>
      <c r="Q38" s="15"/>
      <c r="R38" s="15"/>
      <c r="T38"/>
      <c r="U38"/>
      <c r="V38"/>
      <c r="W38"/>
      <c r="X38"/>
    </row>
    <row r="39" spans="1:24" customFormat="1" x14ac:dyDescent="0.45">
      <c r="A39" s="14"/>
      <c r="B39" s="10"/>
      <c r="C39" s="12"/>
      <c r="D39" s="10"/>
      <c r="F39" s="12"/>
      <c r="G39" s="11"/>
      <c r="I39" s="11"/>
      <c r="J39" s="11"/>
      <c r="K39" s="10"/>
      <c r="L39" s="10"/>
      <c r="M39" s="8"/>
      <c r="O39" s="42"/>
      <c r="P39" s="12"/>
      <c r="Q39" s="18"/>
      <c r="R39" s="19"/>
      <c r="S39" s="6"/>
    </row>
    <row r="40" spans="1:24" x14ac:dyDescent="0.45">
      <c r="A40" s="14"/>
      <c r="B40" s="10"/>
      <c r="C40" s="12"/>
      <c r="D40" s="10"/>
      <c r="F40" s="12"/>
      <c r="G40" s="11"/>
      <c r="I40"/>
      <c r="J40"/>
      <c r="K40"/>
      <c r="L40"/>
      <c r="M40" s="31"/>
      <c r="O40" s="12"/>
      <c r="P40" s="12"/>
      <c r="Q40" s="18"/>
      <c r="R40" s="19"/>
      <c r="T40"/>
      <c r="U40"/>
      <c r="V40"/>
      <c r="W40"/>
      <c r="X40"/>
    </row>
    <row r="41" spans="1:24" x14ac:dyDescent="0.45">
      <c r="A41" s="14"/>
      <c r="B41" s="10"/>
      <c r="C41" s="12"/>
      <c r="D41" s="10"/>
      <c r="F41" s="12"/>
      <c r="G41" s="11"/>
      <c r="I41" s="48"/>
      <c r="J41" s="49"/>
      <c r="K41" s="49"/>
      <c r="L41"/>
      <c r="O41" s="12"/>
      <c r="P41" s="12"/>
      <c r="Q41" s="18"/>
      <c r="R41" s="19"/>
      <c r="T41"/>
      <c r="U41"/>
      <c r="V41"/>
      <c r="W41"/>
      <c r="X41"/>
    </row>
    <row r="42" spans="1:24" x14ac:dyDescent="0.45">
      <c r="A42" s="14"/>
      <c r="B42" s="10"/>
      <c r="C42" s="12"/>
      <c r="D42" s="10"/>
      <c r="F42" s="12"/>
      <c r="G42" s="11"/>
      <c r="I42" s="48"/>
      <c r="J42" s="49"/>
      <c r="K42"/>
      <c r="L42"/>
      <c r="Q42" s="9"/>
      <c r="R42" s="19"/>
      <c r="T42"/>
      <c r="U42"/>
      <c r="V42"/>
      <c r="W42"/>
      <c r="X42"/>
    </row>
    <row r="43" spans="1:24" x14ac:dyDescent="0.45">
      <c r="A43"/>
      <c r="B43"/>
      <c r="C43" s="28"/>
      <c r="D43" s="13"/>
      <c r="F43"/>
      <c r="I43"/>
      <c r="J43"/>
      <c r="K43"/>
      <c r="L43"/>
      <c r="M43" s="21"/>
      <c r="T43"/>
      <c r="U43"/>
      <c r="V43"/>
      <c r="W43"/>
      <c r="X43"/>
    </row>
    <row r="44" spans="1:24" x14ac:dyDescent="0.45">
      <c r="A44" s="7"/>
      <c r="C44" s="9"/>
      <c r="D44" s="8"/>
      <c r="I44" s="47" t="s">
        <v>88</v>
      </c>
      <c r="T44"/>
      <c r="U44"/>
      <c r="V44"/>
      <c r="W44"/>
      <c r="X44"/>
    </row>
    <row r="45" spans="1:24" x14ac:dyDescent="0.45">
      <c r="I45" s="47" t="s">
        <v>89</v>
      </c>
    </row>
    <row r="46" spans="1:24" x14ac:dyDescent="0.45">
      <c r="I46" s="46" t="s">
        <v>25</v>
      </c>
      <c r="J46" s="46" t="s">
        <v>26</v>
      </c>
      <c r="K46" s="46" t="s">
        <v>27</v>
      </c>
    </row>
  </sheetData>
  <mergeCells count="25">
    <mergeCell ref="A1:D1"/>
    <mergeCell ref="F1:G1"/>
    <mergeCell ref="I1:M1"/>
    <mergeCell ref="O1:R1"/>
    <mergeCell ref="F2:G2"/>
    <mergeCell ref="A10:D10"/>
    <mergeCell ref="F10:G10"/>
    <mergeCell ref="I10:M10"/>
    <mergeCell ref="O10:R10"/>
    <mergeCell ref="F11:G11"/>
    <mergeCell ref="A19:D19"/>
    <mergeCell ref="F19:G19"/>
    <mergeCell ref="I19:M19"/>
    <mergeCell ref="O19:R19"/>
    <mergeCell ref="F20:G20"/>
    <mergeCell ref="A28:D28"/>
    <mergeCell ref="F28:G28"/>
    <mergeCell ref="I28:M28"/>
    <mergeCell ref="O28:R28"/>
    <mergeCell ref="F29:G29"/>
    <mergeCell ref="A37:D37"/>
    <mergeCell ref="F37:G37"/>
    <mergeCell ref="I37:M37"/>
    <mergeCell ref="O37:R37"/>
    <mergeCell ref="F38:G3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46383-54EF-4EAC-BF55-0DB484F33180}">
  <dimension ref="A1:N13"/>
  <sheetViews>
    <sheetView tabSelected="1" zoomScale="80" zoomScaleNormal="80" workbookViewId="0">
      <selection activeCell="H30" sqref="H30"/>
    </sheetView>
  </sheetViews>
  <sheetFormatPr baseColWidth="10" defaultColWidth="8.9296875" defaultRowHeight="14.25" x14ac:dyDescent="0.45"/>
  <cols>
    <col min="1" max="1" width="14.796875" style="1" customWidth="1"/>
    <col min="2" max="4" width="13.265625" style="1" customWidth="1"/>
    <col min="5" max="9" width="13.796875" style="1" customWidth="1"/>
    <col min="10" max="10" width="11.19921875" style="1" customWidth="1"/>
    <col min="11" max="11" width="16.53125" style="1" customWidth="1"/>
    <col min="12" max="12" width="15.33203125" customWidth="1"/>
    <col min="13" max="13" width="13.73046875" customWidth="1"/>
    <col min="14" max="14" width="15.9296875" customWidth="1"/>
    <col min="15" max="18" width="24.33203125" customWidth="1"/>
  </cols>
  <sheetData>
    <row r="1" spans="1:14" x14ac:dyDescent="0.45">
      <c r="A1" s="82" t="s">
        <v>86</v>
      </c>
      <c r="B1" s="82"/>
      <c r="C1" s="82"/>
      <c r="D1" s="82"/>
      <c r="E1" s="82"/>
      <c r="F1" s="82"/>
      <c r="G1" s="82"/>
      <c r="H1" s="82"/>
      <c r="I1" s="82"/>
      <c r="J1" s="82"/>
      <c r="K1" s="82"/>
      <c r="L1" s="82"/>
      <c r="M1" s="82"/>
      <c r="N1" s="82"/>
    </row>
    <row r="2" spans="1:14" ht="28.5" x14ac:dyDescent="0.45">
      <c r="A2" s="2" t="s">
        <v>0</v>
      </c>
      <c r="B2" s="3" t="s">
        <v>39</v>
      </c>
      <c r="C2" s="3" t="s">
        <v>37</v>
      </c>
      <c r="D2" s="3" t="s">
        <v>38</v>
      </c>
      <c r="E2" s="3" t="s">
        <v>46</v>
      </c>
      <c r="F2" s="3" t="s">
        <v>47</v>
      </c>
      <c r="G2" s="3" t="s">
        <v>48</v>
      </c>
      <c r="H2" s="3" t="s">
        <v>60</v>
      </c>
      <c r="I2" s="3" t="s">
        <v>61</v>
      </c>
      <c r="J2" s="3" t="s">
        <v>40</v>
      </c>
      <c r="K2" s="3" t="s">
        <v>41</v>
      </c>
      <c r="L2" s="3" t="s">
        <v>42</v>
      </c>
      <c r="M2" s="4" t="s">
        <v>43</v>
      </c>
      <c r="N2" s="3" t="s">
        <v>9</v>
      </c>
    </row>
    <row r="3" spans="1:14" x14ac:dyDescent="0.45">
      <c r="A3" s="26" t="s">
        <v>114</v>
      </c>
      <c r="B3" s="25">
        <v>1</v>
      </c>
      <c r="C3" s="25">
        <v>156</v>
      </c>
      <c r="D3" s="23">
        <f>+B3*C3</f>
        <v>156</v>
      </c>
      <c r="E3" s="25">
        <v>2.37</v>
      </c>
      <c r="F3" s="25">
        <v>0</v>
      </c>
      <c r="G3" s="25">
        <v>0</v>
      </c>
      <c r="H3" s="25">
        <v>0</v>
      </c>
      <c r="I3" s="25">
        <v>0</v>
      </c>
      <c r="J3" s="29">
        <f>SUM(E3:I3)</f>
        <v>2.37</v>
      </c>
      <c r="K3" s="22">
        <f t="shared" ref="K3:K4" si="0">+D3*J3</f>
        <v>369.72</v>
      </c>
      <c r="L3" s="24">
        <v>1</v>
      </c>
      <c r="M3" s="22">
        <f>ROUNDUP(K3*L3,0)</f>
        <v>370</v>
      </c>
      <c r="N3" s="85">
        <f>SUM(M3:M6)</f>
        <v>1209</v>
      </c>
    </row>
    <row r="4" spans="1:14" x14ac:dyDescent="0.45">
      <c r="A4" s="26" t="s">
        <v>115</v>
      </c>
      <c r="B4" s="25">
        <v>1</v>
      </c>
      <c r="C4" s="25">
        <v>157</v>
      </c>
      <c r="D4" s="23">
        <f t="shared" ref="D4" si="1">+B4*C4</f>
        <v>157</v>
      </c>
      <c r="E4" s="25">
        <v>2.37</v>
      </c>
      <c r="F4" s="25">
        <v>0</v>
      </c>
      <c r="G4" s="25">
        <v>0</v>
      </c>
      <c r="H4" s="25">
        <v>0</v>
      </c>
      <c r="I4" s="25">
        <v>0</v>
      </c>
      <c r="J4" s="29">
        <f>SUM(E4:I4)</f>
        <v>2.37</v>
      </c>
      <c r="K4" s="22">
        <f t="shared" si="0"/>
        <v>372.09000000000003</v>
      </c>
      <c r="L4" s="24">
        <v>1</v>
      </c>
      <c r="M4" s="22">
        <f t="shared" ref="M4" si="2">ROUNDUP(K4*L4,0)</f>
        <v>373</v>
      </c>
      <c r="N4" s="85"/>
    </row>
    <row r="5" spans="1:14" x14ac:dyDescent="0.45">
      <c r="A5" s="26" t="s">
        <v>116</v>
      </c>
      <c r="B5" s="25">
        <v>1</v>
      </c>
      <c r="C5" s="25">
        <v>176</v>
      </c>
      <c r="D5" s="23">
        <f t="shared" ref="D5" si="3">+B5*C5</f>
        <v>176</v>
      </c>
      <c r="E5" s="25">
        <v>2.37</v>
      </c>
      <c r="F5" s="25">
        <v>0</v>
      </c>
      <c r="G5" s="25">
        <v>0</v>
      </c>
      <c r="H5" s="25">
        <v>0</v>
      </c>
      <c r="I5" s="25">
        <v>0</v>
      </c>
      <c r="J5" s="29">
        <f>SUM(E5:I5)</f>
        <v>2.37</v>
      </c>
      <c r="K5" s="22">
        <f>+D5*J5</f>
        <v>417.12</v>
      </c>
      <c r="L5" s="24">
        <v>1</v>
      </c>
      <c r="M5" s="22">
        <f t="shared" ref="M5:M6" si="4">ROUNDUP(K5*L5,0)</f>
        <v>418</v>
      </c>
      <c r="N5" s="85"/>
    </row>
    <row r="6" spans="1:14" x14ac:dyDescent="0.45">
      <c r="A6" s="26" t="s">
        <v>102</v>
      </c>
      <c r="B6" s="25">
        <v>1</v>
      </c>
      <c r="C6" s="25">
        <v>20</v>
      </c>
      <c r="D6" s="23">
        <v>20</v>
      </c>
      <c r="E6" s="25">
        <v>2.37</v>
      </c>
      <c r="F6" s="25">
        <v>0</v>
      </c>
      <c r="G6" s="25">
        <v>0</v>
      </c>
      <c r="H6" s="25">
        <v>0</v>
      </c>
      <c r="I6" s="25">
        <v>0</v>
      </c>
      <c r="J6" s="29">
        <f>SUM(E6:I6)</f>
        <v>2.37</v>
      </c>
      <c r="K6" s="22">
        <f t="shared" ref="K6" si="5">+D6*J6</f>
        <v>47.400000000000006</v>
      </c>
      <c r="L6" s="24">
        <v>1</v>
      </c>
      <c r="M6" s="22">
        <f t="shared" si="4"/>
        <v>48</v>
      </c>
      <c r="N6" s="85"/>
    </row>
    <row r="7" spans="1:14" x14ac:dyDescent="0.45">
      <c r="A7"/>
      <c r="B7"/>
      <c r="C7"/>
      <c r="D7"/>
      <c r="E7"/>
      <c r="F7"/>
      <c r="G7"/>
      <c r="H7"/>
      <c r="I7"/>
      <c r="J7"/>
      <c r="K7"/>
    </row>
    <row r="8" spans="1:14" x14ac:dyDescent="0.45">
      <c r="A8" s="83" t="s">
        <v>50</v>
      </c>
      <c r="B8" s="84"/>
      <c r="C8"/>
      <c r="D8"/>
      <c r="E8"/>
      <c r="F8"/>
      <c r="G8"/>
      <c r="H8"/>
      <c r="I8"/>
      <c r="J8"/>
      <c r="K8"/>
    </row>
    <row r="9" spans="1:14" x14ac:dyDescent="0.45">
      <c r="A9" s="17" t="s">
        <v>19</v>
      </c>
      <c r="B9" s="17" t="s">
        <v>20</v>
      </c>
      <c r="C9"/>
      <c r="D9" t="s">
        <v>92</v>
      </c>
      <c r="E9" t="s">
        <v>93</v>
      </c>
      <c r="F9"/>
      <c r="G9"/>
      <c r="H9"/>
      <c r="I9"/>
      <c r="J9"/>
      <c r="K9"/>
    </row>
    <row r="10" spans="1:14" x14ac:dyDescent="0.45">
      <c r="A10" s="44">
        <f>+N3</f>
        <v>1209</v>
      </c>
      <c r="B10" s="45">
        <f>+ROUNDUP(A10,0)</f>
        <v>1209</v>
      </c>
      <c r="C10" s="43"/>
      <c r="D10" t="s">
        <v>94</v>
      </c>
      <c r="E10" t="s">
        <v>95</v>
      </c>
      <c r="F10"/>
      <c r="G10"/>
      <c r="H10"/>
      <c r="I10"/>
      <c r="J10"/>
      <c r="K10"/>
    </row>
    <row r="11" spans="1:14" x14ac:dyDescent="0.45">
      <c r="C11"/>
      <c r="D11" t="s">
        <v>96</v>
      </c>
      <c r="E11" t="s">
        <v>97</v>
      </c>
      <c r="F11"/>
      <c r="G11"/>
      <c r="H11"/>
      <c r="I11"/>
      <c r="J11"/>
      <c r="K11"/>
    </row>
    <row r="12" spans="1:14" x14ac:dyDescent="0.45">
      <c r="A12"/>
      <c r="B12"/>
      <c r="C12"/>
      <c r="D12" t="s">
        <v>98</v>
      </c>
      <c r="E12" t="s">
        <v>99</v>
      </c>
      <c r="F12"/>
      <c r="G12"/>
      <c r="H12"/>
      <c r="I12"/>
      <c r="J12"/>
      <c r="K12"/>
    </row>
    <row r="13" spans="1:14" ht="12.5" customHeight="1" x14ac:dyDescent="0.45">
      <c r="D13" s="35" t="s">
        <v>100</v>
      </c>
      <c r="E13" t="s">
        <v>101</v>
      </c>
    </row>
  </sheetData>
  <mergeCells count="3">
    <mergeCell ref="A1:N1"/>
    <mergeCell ref="A8:B8"/>
    <mergeCell ref="N3:N6"/>
  </mergeCells>
  <phoneticPr fontId="6"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94407-04E6-483E-928D-7B8FBCD67A08}">
  <dimension ref="A1:K27"/>
  <sheetViews>
    <sheetView workbookViewId="0">
      <selection activeCell="A23" sqref="A23:G23"/>
    </sheetView>
  </sheetViews>
  <sheetFormatPr baseColWidth="10" defaultColWidth="8.9296875" defaultRowHeight="14.25" x14ac:dyDescent="0.45"/>
  <cols>
    <col min="1" max="1" width="12.796875" style="1" customWidth="1"/>
    <col min="2" max="5" width="13.265625" style="1" customWidth="1"/>
    <col min="6" max="6" width="16.796875" style="1" customWidth="1"/>
    <col min="7" max="7" width="16.19921875" style="1" customWidth="1"/>
    <col min="8" max="8" width="17.19921875" style="1" customWidth="1"/>
    <col min="9" max="9" width="15.46484375" style="1" customWidth="1"/>
    <col min="10" max="10" width="19.59765625" bestFit="1" customWidth="1"/>
    <col min="11" max="11" width="16.19921875" customWidth="1"/>
  </cols>
  <sheetData>
    <row r="1" spans="1:11" s="6" customFormat="1" ht="16.45" customHeight="1" x14ac:dyDescent="0.45">
      <c r="A1" s="92" t="s">
        <v>52</v>
      </c>
      <c r="B1" s="92"/>
      <c r="C1" s="92"/>
      <c r="D1" s="92"/>
      <c r="E1" s="92"/>
      <c r="F1" s="92"/>
      <c r="G1" s="92"/>
      <c r="H1" s="92"/>
      <c r="I1" s="92"/>
      <c r="J1" s="92"/>
      <c r="K1" s="92"/>
    </row>
    <row r="2" spans="1:11" s="6" customFormat="1" ht="28.5" x14ac:dyDescent="0.45">
      <c r="A2" s="17" t="s">
        <v>0</v>
      </c>
      <c r="B2" s="27" t="s">
        <v>4</v>
      </c>
      <c r="C2" s="27" t="s">
        <v>53</v>
      </c>
      <c r="D2" s="27" t="s">
        <v>51</v>
      </c>
      <c r="E2" s="27" t="s">
        <v>54</v>
      </c>
      <c r="F2" s="27" t="s">
        <v>68</v>
      </c>
      <c r="G2" s="27" t="s">
        <v>45</v>
      </c>
      <c r="H2" s="17" t="s">
        <v>3</v>
      </c>
      <c r="I2" s="30" t="s">
        <v>70</v>
      </c>
      <c r="J2" s="27" t="s">
        <v>8</v>
      </c>
      <c r="K2" s="27" t="s">
        <v>65</v>
      </c>
    </row>
    <row r="3" spans="1:11" s="6" customFormat="1" ht="16.45" customHeight="1" x14ac:dyDescent="0.45">
      <c r="A3" s="26" t="s">
        <v>114</v>
      </c>
      <c r="B3" s="12">
        <v>1</v>
      </c>
      <c r="C3" s="12">
        <v>2.37</v>
      </c>
      <c r="D3" s="25">
        <v>156</v>
      </c>
      <c r="E3" s="12">
        <v>0</v>
      </c>
      <c r="F3" s="12">
        <v>0</v>
      </c>
      <c r="G3" s="12">
        <v>0.04</v>
      </c>
      <c r="H3" s="11">
        <v>1</v>
      </c>
      <c r="I3" s="10">
        <f>+C3*(D3+E3+F3)*G3</f>
        <v>14.788800000000002</v>
      </c>
      <c r="J3" s="87">
        <f>SUM(I3:I7)</f>
        <v>83.803200000000004</v>
      </c>
      <c r="K3" s="18">
        <f>+G3*(D3+E3+F3)</f>
        <v>6.24</v>
      </c>
    </row>
    <row r="4" spans="1:11" s="6" customFormat="1" ht="16.45" customHeight="1" x14ac:dyDescent="0.45">
      <c r="A4" s="26" t="s">
        <v>115</v>
      </c>
      <c r="B4" s="12">
        <v>1</v>
      </c>
      <c r="C4" s="12">
        <v>2.37</v>
      </c>
      <c r="D4" s="25">
        <v>157</v>
      </c>
      <c r="E4" s="12">
        <v>0</v>
      </c>
      <c r="F4" s="12">
        <v>0</v>
      </c>
      <c r="G4" s="12">
        <v>0.04</v>
      </c>
      <c r="H4" s="11">
        <v>1</v>
      </c>
      <c r="I4" s="10">
        <f t="shared" ref="I4:I6" si="0">+C4*(D4+E4+F4)*G4</f>
        <v>14.883600000000001</v>
      </c>
      <c r="J4" s="88"/>
    </row>
    <row r="5" spans="1:11" s="6" customFormat="1" ht="16.45" customHeight="1" x14ac:dyDescent="0.45">
      <c r="A5" s="26" t="s">
        <v>118</v>
      </c>
      <c r="B5" s="12">
        <v>1</v>
      </c>
      <c r="C5" s="12">
        <v>2.37</v>
      </c>
      <c r="D5" s="25">
        <v>176</v>
      </c>
      <c r="E5" s="12">
        <v>0</v>
      </c>
      <c r="F5" s="12">
        <v>0</v>
      </c>
      <c r="G5" s="12">
        <v>0.04</v>
      </c>
      <c r="H5" s="11">
        <v>1</v>
      </c>
      <c r="I5" s="10">
        <f t="shared" si="0"/>
        <v>16.684799999999999</v>
      </c>
      <c r="J5" s="88"/>
    </row>
    <row r="6" spans="1:11" s="6" customFormat="1" ht="16.45" customHeight="1" x14ac:dyDescent="0.45">
      <c r="A6" s="26" t="s">
        <v>102</v>
      </c>
      <c r="B6" s="12">
        <v>1</v>
      </c>
      <c r="C6" s="12">
        <v>2.37</v>
      </c>
      <c r="D6" s="25">
        <v>20</v>
      </c>
      <c r="E6" s="12">
        <v>0</v>
      </c>
      <c r="F6" s="12">
        <v>0</v>
      </c>
      <c r="G6" s="12">
        <v>0.04</v>
      </c>
      <c r="H6" s="11">
        <v>1</v>
      </c>
      <c r="I6" s="10">
        <f t="shared" si="0"/>
        <v>1.8960000000000004</v>
      </c>
      <c r="J6" s="88"/>
    </row>
    <row r="7" spans="1:11" s="6" customFormat="1" ht="16.45" customHeight="1" x14ac:dyDescent="0.45">
      <c r="A7" s="26"/>
      <c r="B7" s="12">
        <v>1</v>
      </c>
      <c r="C7" s="12">
        <v>2.37</v>
      </c>
      <c r="D7" s="25">
        <v>3</v>
      </c>
      <c r="E7" s="12">
        <v>0</v>
      </c>
      <c r="F7" s="12">
        <v>0</v>
      </c>
      <c r="G7" s="12">
        <v>5</v>
      </c>
      <c r="H7" s="11">
        <v>1</v>
      </c>
      <c r="I7" s="10">
        <f>+C7*(D7+E7+F7)*G7</f>
        <v>35.550000000000004</v>
      </c>
      <c r="J7" s="89"/>
    </row>
    <row r="8" spans="1:11" s="16" customFormat="1" ht="16.45" customHeight="1" x14ac:dyDescent="0.45">
      <c r="J8" s="6"/>
      <c r="K8"/>
    </row>
    <row r="9" spans="1:11" s="16" customFormat="1" ht="16.45" customHeight="1" x14ac:dyDescent="0.45">
      <c r="A9" s="92" t="s">
        <v>55</v>
      </c>
      <c r="B9" s="92"/>
      <c r="C9" s="92"/>
      <c r="D9" s="92"/>
      <c r="E9" s="92"/>
      <c r="F9" s="92"/>
      <c r="G9" s="92"/>
      <c r="H9" s="92"/>
      <c r="I9"/>
      <c r="J9" s="6"/>
      <c r="K9"/>
    </row>
    <row r="10" spans="1:11" s="16" customFormat="1" ht="28.5" x14ac:dyDescent="0.45">
      <c r="A10" s="17" t="s">
        <v>0</v>
      </c>
      <c r="B10" s="27" t="s">
        <v>4</v>
      </c>
      <c r="C10" s="27" t="s">
        <v>53</v>
      </c>
      <c r="D10" s="27" t="s">
        <v>57</v>
      </c>
      <c r="E10" s="27" t="s">
        <v>56</v>
      </c>
      <c r="F10" s="27" t="s">
        <v>71</v>
      </c>
      <c r="G10" s="27" t="s">
        <v>69</v>
      </c>
      <c r="H10" s="27" t="s">
        <v>67</v>
      </c>
      <c r="I10"/>
      <c r="J10" s="6"/>
      <c r="K10"/>
    </row>
    <row r="11" spans="1:11" s="16" customFormat="1" ht="16.45" customHeight="1" x14ac:dyDescent="0.45">
      <c r="A11" s="26" t="s">
        <v>114</v>
      </c>
      <c r="B11" s="12">
        <v>1</v>
      </c>
      <c r="C11" s="11">
        <v>2.37</v>
      </c>
      <c r="D11" s="18">
        <v>56.95</v>
      </c>
      <c r="E11" s="12">
        <v>0.5</v>
      </c>
      <c r="F11" s="10">
        <f>+B11*D11*E11</f>
        <v>28.475000000000001</v>
      </c>
      <c r="G11" s="87">
        <f>SUM(F11:F15)</f>
        <v>85.425000000000011</v>
      </c>
      <c r="H11" s="29">
        <f>+B11*E11*24</f>
        <v>12</v>
      </c>
      <c r="J11" s="6"/>
      <c r="K11"/>
    </row>
    <row r="12" spans="1:11" s="6" customFormat="1" ht="16.45" customHeight="1" x14ac:dyDescent="0.45">
      <c r="A12" s="26" t="s">
        <v>115</v>
      </c>
      <c r="B12" s="12">
        <v>1</v>
      </c>
      <c r="C12" s="11">
        <v>2.37</v>
      </c>
      <c r="D12" s="18">
        <v>56.95</v>
      </c>
      <c r="E12" s="12">
        <v>0.5</v>
      </c>
      <c r="F12" s="10">
        <f>+B12*D12*E12</f>
        <v>28.475000000000001</v>
      </c>
      <c r="G12" s="88"/>
      <c r="H12" s="5"/>
      <c r="K12"/>
    </row>
    <row r="13" spans="1:11" s="6" customFormat="1" ht="16.45" customHeight="1" x14ac:dyDescent="0.45">
      <c r="A13" s="26" t="s">
        <v>116</v>
      </c>
      <c r="B13" s="12">
        <v>1</v>
      </c>
      <c r="C13" s="11">
        <v>2.37</v>
      </c>
      <c r="D13" s="18">
        <v>56.95</v>
      </c>
      <c r="E13" s="12">
        <v>0.5</v>
      </c>
      <c r="F13" s="10">
        <f t="shared" ref="F13:F15" si="1">+B13*D13*E13</f>
        <v>28.475000000000001</v>
      </c>
      <c r="G13" s="88"/>
      <c r="H13" s="5"/>
      <c r="K13"/>
    </row>
    <row r="14" spans="1:11" s="6" customFormat="1" ht="16.45" customHeight="1" x14ac:dyDescent="0.45">
      <c r="A14" s="26">
        <v>0</v>
      </c>
      <c r="B14" s="12">
        <v>0</v>
      </c>
      <c r="C14" s="11">
        <v>0</v>
      </c>
      <c r="D14" s="18">
        <f t="shared" ref="D14:D15" si="2">+C14*24</f>
        <v>0</v>
      </c>
      <c r="E14" s="12">
        <v>0</v>
      </c>
      <c r="F14" s="10">
        <f t="shared" si="1"/>
        <v>0</v>
      </c>
      <c r="G14" s="88"/>
      <c r="H14" s="5"/>
      <c r="J14" s="32"/>
      <c r="K14"/>
    </row>
    <row r="15" spans="1:11" s="6" customFormat="1" ht="16.45" customHeight="1" x14ac:dyDescent="0.45">
      <c r="A15" s="26">
        <v>0</v>
      </c>
      <c r="B15" s="12">
        <v>0</v>
      </c>
      <c r="C15" s="11">
        <v>0</v>
      </c>
      <c r="D15" s="18">
        <f t="shared" si="2"/>
        <v>0</v>
      </c>
      <c r="E15" s="12">
        <v>0</v>
      </c>
      <c r="F15" s="10">
        <f t="shared" si="1"/>
        <v>0</v>
      </c>
      <c r="G15" s="89"/>
      <c r="H15" s="5"/>
      <c r="K15"/>
    </row>
    <row r="16" spans="1:11" s="6" customFormat="1" ht="16.45" customHeight="1" x14ac:dyDescent="0.45">
      <c r="A16" s="16"/>
      <c r="B16" s="16">
        <v>0</v>
      </c>
      <c r="C16" s="16"/>
      <c r="D16" s="16"/>
      <c r="E16" s="16"/>
      <c r="F16" s="16"/>
      <c r="G16" s="16"/>
      <c r="H16" s="16"/>
      <c r="I16" s="16"/>
      <c r="K16"/>
    </row>
    <row r="17" spans="1:11" s="6" customFormat="1" ht="16.45" customHeight="1" x14ac:dyDescent="0.45">
      <c r="A17" s="90" t="s">
        <v>50</v>
      </c>
      <c r="B17" s="91"/>
      <c r="D17" s="16"/>
      <c r="E17" s="16"/>
      <c r="F17" s="16"/>
      <c r="G17" s="16"/>
      <c r="H17" s="16"/>
      <c r="I17" s="16"/>
      <c r="K17"/>
    </row>
    <row r="18" spans="1:11" s="6" customFormat="1" ht="16.45" customHeight="1" x14ac:dyDescent="0.45">
      <c r="A18" s="17" t="s">
        <v>59</v>
      </c>
      <c r="B18" s="17" t="s">
        <v>58</v>
      </c>
      <c r="D18" s="16"/>
      <c r="E18" s="38" t="s">
        <v>78</v>
      </c>
      <c r="F18" s="38" t="s">
        <v>79</v>
      </c>
      <c r="G18" s="16"/>
      <c r="H18" s="16" t="s">
        <v>83</v>
      </c>
      <c r="I18" s="16"/>
      <c r="K18"/>
    </row>
    <row r="19" spans="1:11" s="6" customFormat="1" ht="16.45" customHeight="1" x14ac:dyDescent="0.45">
      <c r="A19" s="44">
        <f>+J3-G11</f>
        <v>-1.6218000000000075</v>
      </c>
      <c r="B19" s="45">
        <f>+ROUNDUP(A19,0)</f>
        <v>-2</v>
      </c>
      <c r="D19" s="16"/>
      <c r="E19" s="16"/>
      <c r="F19" s="16"/>
      <c r="G19" s="16"/>
      <c r="H19" s="16">
        <f>156*0.93</f>
        <v>145.08000000000001</v>
      </c>
      <c r="I19" s="16" t="s">
        <v>84</v>
      </c>
      <c r="J19" s="6" t="s">
        <v>85</v>
      </c>
      <c r="K19"/>
    </row>
    <row r="21" spans="1:11" ht="18" x14ac:dyDescent="0.45">
      <c r="A21" s="39" t="s">
        <v>87</v>
      </c>
    </row>
    <row r="22" spans="1:11" x14ac:dyDescent="0.45">
      <c r="A22" s="40" t="s">
        <v>82</v>
      </c>
    </row>
    <row r="23" spans="1:11" x14ac:dyDescent="0.45">
      <c r="A23" s="86" t="s">
        <v>119</v>
      </c>
      <c r="B23" s="86"/>
      <c r="C23" s="86"/>
      <c r="D23" s="86"/>
      <c r="E23" s="86"/>
      <c r="F23" s="86"/>
      <c r="G23" s="86"/>
    </row>
    <row r="27" spans="1:11" x14ac:dyDescent="0.45">
      <c r="E27" s="37"/>
      <c r="F27" s="36"/>
    </row>
  </sheetData>
  <mergeCells count="6">
    <mergeCell ref="A23:G23"/>
    <mergeCell ref="G11:G15"/>
    <mergeCell ref="A17:B17"/>
    <mergeCell ref="J3:J7"/>
    <mergeCell ref="A1:K1"/>
    <mergeCell ref="A9:H9"/>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
  <sheetViews>
    <sheetView workbookViewId="0">
      <selection activeCell="A17" sqref="A17:B19"/>
    </sheetView>
  </sheetViews>
  <sheetFormatPr baseColWidth="10" defaultColWidth="8.9296875" defaultRowHeight="14.25" x14ac:dyDescent="0.45"/>
  <cols>
    <col min="1" max="1" width="14.59765625" style="1" customWidth="1"/>
    <col min="2" max="5" width="13.265625" style="1" customWidth="1"/>
    <col min="6" max="8" width="15.19921875" style="1" customWidth="1"/>
    <col min="9" max="9" width="16.53125" style="1" customWidth="1"/>
    <col min="10" max="10" width="17.9296875" customWidth="1"/>
    <col min="11" max="11" width="9.53125" bestFit="1" customWidth="1"/>
  </cols>
  <sheetData>
    <row r="1" spans="1:11" ht="17.55" customHeight="1" x14ac:dyDescent="0.45">
      <c r="A1" s="93" t="s">
        <v>5</v>
      </c>
      <c r="B1" s="94"/>
      <c r="C1" s="94"/>
      <c r="D1" s="94"/>
      <c r="E1" s="94"/>
      <c r="F1" s="94"/>
      <c r="G1" s="94"/>
      <c r="H1" s="94"/>
      <c r="I1" s="95"/>
    </row>
    <row r="2" spans="1:11" ht="28.5" x14ac:dyDescent="0.45">
      <c r="A2" s="2" t="s">
        <v>0</v>
      </c>
      <c r="B2" s="3" t="s">
        <v>4</v>
      </c>
      <c r="C2" s="3" t="s">
        <v>1</v>
      </c>
      <c r="D2" s="3" t="s">
        <v>2</v>
      </c>
      <c r="E2" s="3" t="s">
        <v>72</v>
      </c>
      <c r="F2" s="3" t="s">
        <v>66</v>
      </c>
      <c r="G2" s="2" t="s">
        <v>3</v>
      </c>
      <c r="H2" s="4" t="s">
        <v>31</v>
      </c>
      <c r="I2" s="3" t="s">
        <v>9</v>
      </c>
    </row>
    <row r="3" spans="1:11" ht="17.55" customHeight="1" x14ac:dyDescent="0.45">
      <c r="A3" s="26" t="s">
        <v>114</v>
      </c>
      <c r="B3" s="12">
        <v>1</v>
      </c>
      <c r="C3" s="12">
        <v>2.37</v>
      </c>
      <c r="D3" s="18">
        <v>56.95</v>
      </c>
      <c r="E3" s="18">
        <f>+B3*D3</f>
        <v>56.95</v>
      </c>
      <c r="F3" s="34">
        <f>+GT!D8</f>
        <v>7.0149999999999997</v>
      </c>
      <c r="G3" s="11">
        <v>1</v>
      </c>
      <c r="H3" s="19">
        <f>+E3*F3*G3</f>
        <v>399.50425000000001</v>
      </c>
      <c r="I3" s="96">
        <f>SUM(H3:H7)</f>
        <v>1211.0702249999999</v>
      </c>
    </row>
    <row r="4" spans="1:11" ht="17.55" customHeight="1" x14ac:dyDescent="0.45">
      <c r="A4" s="26" t="s">
        <v>115</v>
      </c>
      <c r="B4" s="12">
        <v>1</v>
      </c>
      <c r="C4" s="12">
        <v>2.37</v>
      </c>
      <c r="D4" s="18">
        <v>56.95</v>
      </c>
      <c r="E4" s="18">
        <f t="shared" ref="E4:E7" si="0">+B4*D4</f>
        <v>56.95</v>
      </c>
      <c r="F4" s="34">
        <f>+GT!D17</f>
        <v>6.7154999999999996</v>
      </c>
      <c r="G4" s="11">
        <v>1</v>
      </c>
      <c r="H4" s="19">
        <f t="shared" ref="H4:H7" si="1">+E4*F4*G4</f>
        <v>382.44772499999999</v>
      </c>
      <c r="I4" s="96"/>
    </row>
    <row r="5" spans="1:11" ht="17.55" customHeight="1" x14ac:dyDescent="0.45">
      <c r="A5" s="26" t="s">
        <v>118</v>
      </c>
      <c r="B5" s="12">
        <v>1</v>
      </c>
      <c r="C5" s="12">
        <v>2.37</v>
      </c>
      <c r="D5" s="18">
        <v>56.95</v>
      </c>
      <c r="E5" s="18">
        <f t="shared" si="0"/>
        <v>56.95</v>
      </c>
      <c r="F5" s="34">
        <f>+GT!D26</f>
        <v>7.535000000000001</v>
      </c>
      <c r="G5" s="11">
        <v>1</v>
      </c>
      <c r="H5" s="19">
        <f t="shared" si="1"/>
        <v>429.1182500000001</v>
      </c>
      <c r="I5" s="96"/>
    </row>
    <row r="6" spans="1:11" ht="17.55" customHeight="1" x14ac:dyDescent="0.45">
      <c r="A6" s="26"/>
      <c r="B6" s="12">
        <v>0</v>
      </c>
      <c r="C6" s="12">
        <v>0</v>
      </c>
      <c r="D6" s="18">
        <f t="shared" ref="D6:D7" si="2">+C6*24</f>
        <v>0</v>
      </c>
      <c r="E6" s="18">
        <f t="shared" si="0"/>
        <v>0</v>
      </c>
      <c r="F6" s="34">
        <v>0</v>
      </c>
      <c r="G6" s="11">
        <v>1</v>
      </c>
      <c r="H6" s="19">
        <f t="shared" si="1"/>
        <v>0</v>
      </c>
      <c r="I6" s="96"/>
    </row>
    <row r="7" spans="1:11" ht="17.55" customHeight="1" x14ac:dyDescent="0.45">
      <c r="A7" s="26"/>
      <c r="B7" s="12">
        <v>0</v>
      </c>
      <c r="C7" s="12">
        <v>0</v>
      </c>
      <c r="D7" s="18">
        <f t="shared" si="2"/>
        <v>0</v>
      </c>
      <c r="E7" s="18">
        <f t="shared" si="0"/>
        <v>0</v>
      </c>
      <c r="F7" s="34">
        <v>0</v>
      </c>
      <c r="G7" s="11">
        <v>0</v>
      </c>
      <c r="H7" s="19">
        <f t="shared" si="1"/>
        <v>0</v>
      </c>
      <c r="I7" s="96"/>
    </row>
    <row r="8" spans="1:11" ht="17.55" customHeight="1" x14ac:dyDescent="0.45">
      <c r="A8"/>
      <c r="B8"/>
      <c r="C8"/>
      <c r="D8"/>
      <c r="E8"/>
      <c r="F8"/>
      <c r="G8"/>
      <c r="H8"/>
      <c r="I8"/>
    </row>
    <row r="9" spans="1:11" ht="17.55" customHeight="1" x14ac:dyDescent="0.45">
      <c r="A9" s="93" t="s">
        <v>10</v>
      </c>
      <c r="B9" s="94"/>
      <c r="C9" s="94"/>
      <c r="D9" s="94"/>
      <c r="E9" s="94"/>
      <c r="F9" s="94"/>
      <c r="G9" s="94"/>
      <c r="H9" s="95"/>
      <c r="I9"/>
    </row>
    <row r="10" spans="1:11" ht="28.5" x14ac:dyDescent="0.45">
      <c r="A10" s="2" t="s">
        <v>0</v>
      </c>
      <c r="B10" s="3" t="s">
        <v>4</v>
      </c>
      <c r="C10" s="3" t="s">
        <v>6</v>
      </c>
      <c r="D10" s="3" t="s">
        <v>7</v>
      </c>
      <c r="E10" s="3" t="s">
        <v>44</v>
      </c>
      <c r="F10" s="2" t="s">
        <v>3</v>
      </c>
      <c r="G10" s="4" t="s">
        <v>31</v>
      </c>
      <c r="H10" s="3" t="s">
        <v>8</v>
      </c>
    </row>
    <row r="11" spans="1:11" ht="17.55" customHeight="1" x14ac:dyDescent="0.45">
      <c r="A11" s="26" t="s">
        <v>49</v>
      </c>
      <c r="B11" s="25">
        <v>0</v>
      </c>
      <c r="C11" s="25">
        <v>0</v>
      </c>
      <c r="D11" s="23">
        <f>+B11*C11</f>
        <v>0</v>
      </c>
      <c r="E11" s="24">
        <v>0</v>
      </c>
      <c r="F11" s="24">
        <v>0</v>
      </c>
      <c r="G11" s="22">
        <f>+D11*E11*F11</f>
        <v>0</v>
      </c>
      <c r="H11" s="96">
        <f>SUM(G11:G15)</f>
        <v>0</v>
      </c>
    </row>
    <row r="12" spans="1:11" ht="17.55" customHeight="1" x14ac:dyDescent="0.45">
      <c r="A12" s="26" t="s">
        <v>74</v>
      </c>
      <c r="B12" s="25">
        <v>0</v>
      </c>
      <c r="C12" s="25">
        <v>0</v>
      </c>
      <c r="D12" s="23">
        <f t="shared" ref="D12:D15" si="3">+B12*C12</f>
        <v>0</v>
      </c>
      <c r="E12" s="24">
        <v>0</v>
      </c>
      <c r="F12" s="24">
        <v>0</v>
      </c>
      <c r="G12" s="22">
        <f t="shared" ref="G12:G15" si="4">+D12*E12*F12</f>
        <v>0</v>
      </c>
      <c r="H12" s="96"/>
    </row>
    <row r="13" spans="1:11" ht="17.55" customHeight="1" x14ac:dyDescent="0.45">
      <c r="A13" s="26" t="s">
        <v>75</v>
      </c>
      <c r="B13" s="25">
        <v>0</v>
      </c>
      <c r="C13" s="25">
        <v>0</v>
      </c>
      <c r="D13" s="23">
        <f t="shared" si="3"/>
        <v>0</v>
      </c>
      <c r="E13" s="24">
        <v>0</v>
      </c>
      <c r="F13" s="24">
        <v>0</v>
      </c>
      <c r="G13" s="22">
        <f t="shared" si="4"/>
        <v>0</v>
      </c>
      <c r="H13" s="96"/>
      <c r="K13" s="5"/>
    </row>
    <row r="14" spans="1:11" ht="17.55" customHeight="1" x14ac:dyDescent="0.45">
      <c r="A14" s="26" t="s">
        <v>76</v>
      </c>
      <c r="B14" s="25">
        <v>0</v>
      </c>
      <c r="C14" s="25">
        <v>0</v>
      </c>
      <c r="D14" s="23">
        <f t="shared" si="3"/>
        <v>0</v>
      </c>
      <c r="E14" s="24">
        <v>0</v>
      </c>
      <c r="F14" s="24">
        <v>0</v>
      </c>
      <c r="G14" s="22">
        <f t="shared" si="4"/>
        <v>0</v>
      </c>
      <c r="H14" s="96"/>
      <c r="K14" s="5"/>
    </row>
    <row r="15" spans="1:11" ht="17.55" customHeight="1" x14ac:dyDescent="0.45">
      <c r="A15" s="26" t="s">
        <v>77</v>
      </c>
      <c r="B15" s="25">
        <v>0</v>
      </c>
      <c r="C15" s="25">
        <v>0</v>
      </c>
      <c r="D15" s="23">
        <f t="shared" si="3"/>
        <v>0</v>
      </c>
      <c r="E15" s="24">
        <v>0</v>
      </c>
      <c r="F15" s="24">
        <v>0</v>
      </c>
      <c r="G15" s="22">
        <f t="shared" si="4"/>
        <v>0</v>
      </c>
      <c r="H15" s="96"/>
    </row>
    <row r="16" spans="1:11" ht="19.45" customHeight="1" x14ac:dyDescent="0.45">
      <c r="A16"/>
    </row>
    <row r="17" spans="1:10" ht="18" customHeight="1" x14ac:dyDescent="0.45">
      <c r="A17" s="90" t="s">
        <v>50</v>
      </c>
      <c r="B17" s="91"/>
      <c r="F17" s="6"/>
      <c r="G17" s="6"/>
      <c r="H17" s="6"/>
      <c r="I17" s="6"/>
    </row>
    <row r="18" spans="1:10" ht="18" customHeight="1" x14ac:dyDescent="0.45">
      <c r="A18" s="17" t="s">
        <v>59</v>
      </c>
      <c r="B18" s="17" t="s">
        <v>58</v>
      </c>
      <c r="E18" s="6"/>
      <c r="F18" s="16"/>
      <c r="G18" s="16"/>
      <c r="H18" s="16"/>
      <c r="I18" s="16"/>
    </row>
    <row r="19" spans="1:10" ht="18" customHeight="1" x14ac:dyDescent="0.45">
      <c r="A19" s="44">
        <f>+I3+H11</f>
        <v>1211.0702249999999</v>
      </c>
      <c r="B19" s="45">
        <f>+ROUNDUP(A19,0)</f>
        <v>1212</v>
      </c>
      <c r="E19" s="7"/>
      <c r="F19" s="33"/>
      <c r="G19" s="33"/>
      <c r="H19" s="33"/>
      <c r="I19" s="33"/>
    </row>
    <row r="20" spans="1:10" ht="18" customHeight="1" x14ac:dyDescent="0.45">
      <c r="A20"/>
      <c r="E20" s="7"/>
      <c r="F20" s="33"/>
      <c r="G20" s="33"/>
      <c r="H20" s="33"/>
      <c r="I20" s="33"/>
    </row>
    <row r="21" spans="1:10" ht="18" customHeight="1" x14ac:dyDescent="0.45">
      <c r="A21" s="39" t="s">
        <v>87</v>
      </c>
      <c r="E21" s="7"/>
      <c r="F21" s="33"/>
      <c r="G21" s="33"/>
      <c r="H21" s="33"/>
      <c r="I21" s="33"/>
    </row>
    <row r="22" spans="1:10" ht="18" customHeight="1" x14ac:dyDescent="0.45">
      <c r="A22" s="40" t="s">
        <v>82</v>
      </c>
      <c r="E22" s="7"/>
      <c r="F22" s="31"/>
      <c r="G22"/>
      <c r="H22"/>
      <c r="I22"/>
      <c r="J22" s="5"/>
    </row>
    <row r="23" spans="1:10" ht="18" customHeight="1" x14ac:dyDescent="0.45"/>
    <row r="24" spans="1:10" ht="18" customHeight="1" x14ac:dyDescent="0.45"/>
    <row r="25" spans="1:10" ht="18" customHeight="1" x14ac:dyDescent="0.45"/>
    <row r="26" spans="1:10" ht="18" customHeight="1" x14ac:dyDescent="0.45"/>
    <row r="27" spans="1:10" ht="18" customHeight="1" x14ac:dyDescent="0.45"/>
    <row r="28" spans="1:10" ht="18" customHeight="1" x14ac:dyDescent="0.45"/>
    <row r="29" spans="1:10" ht="18" customHeight="1" x14ac:dyDescent="0.45"/>
    <row r="30" spans="1:10" ht="18" customHeight="1" x14ac:dyDescent="0.45"/>
    <row r="31" spans="1:10" ht="18" customHeight="1" x14ac:dyDescent="0.45"/>
    <row r="32" spans="1:10" ht="18" customHeight="1" x14ac:dyDescent="0.45"/>
    <row r="33" ht="18" customHeight="1" x14ac:dyDescent="0.45"/>
    <row r="34" ht="18" customHeight="1" x14ac:dyDescent="0.45"/>
  </sheetData>
  <mergeCells count="5">
    <mergeCell ref="A17:B17"/>
    <mergeCell ref="A1:I1"/>
    <mergeCell ref="A9:H9"/>
    <mergeCell ref="H11:H15"/>
    <mergeCell ref="I3:I7"/>
  </mergeCells>
  <phoneticPr fontId="6"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1BD4D-B2DA-4B19-B7C7-E41B4E6702B3}">
  <dimension ref="A1:J24"/>
  <sheetViews>
    <sheetView topLeftCell="A15" workbookViewId="0">
      <selection activeCell="G30" sqref="G30"/>
    </sheetView>
  </sheetViews>
  <sheetFormatPr baseColWidth="10" defaultColWidth="8.9296875" defaultRowHeight="14.25" x14ac:dyDescent="0.45"/>
  <cols>
    <col min="1" max="1" width="12.53125" style="1" customWidth="1"/>
    <col min="2" max="5" width="13.265625" style="1" customWidth="1"/>
    <col min="6" max="8" width="15.19921875" style="1" customWidth="1"/>
    <col min="9" max="9" width="16.53125" style="1" customWidth="1"/>
    <col min="10" max="10" width="16.796875" customWidth="1"/>
  </cols>
  <sheetData>
    <row r="1" spans="1:10" x14ac:dyDescent="0.45">
      <c r="A1" s="82" t="s">
        <v>5</v>
      </c>
      <c r="B1" s="82"/>
      <c r="C1" s="82"/>
      <c r="D1" s="82"/>
      <c r="E1" s="82"/>
      <c r="F1" s="82"/>
      <c r="G1" s="82"/>
      <c r="H1" s="82"/>
      <c r="I1" s="82"/>
      <c r="J1" s="82"/>
    </row>
    <row r="2" spans="1:10" ht="28.5" x14ac:dyDescent="0.45">
      <c r="A2" s="2" t="s">
        <v>0</v>
      </c>
      <c r="B2" s="3" t="s">
        <v>4</v>
      </c>
      <c r="C2" s="3" t="s">
        <v>29</v>
      </c>
      <c r="D2" s="3" t="s">
        <v>28</v>
      </c>
      <c r="E2" s="3" t="s">
        <v>33</v>
      </c>
      <c r="F2" s="3" t="s">
        <v>36</v>
      </c>
      <c r="G2" s="3" t="s">
        <v>30</v>
      </c>
      <c r="H2" s="2" t="s">
        <v>3</v>
      </c>
      <c r="I2" s="4" t="s">
        <v>31</v>
      </c>
      <c r="J2" s="3" t="s">
        <v>9</v>
      </c>
    </row>
    <row r="3" spans="1:10" x14ac:dyDescent="0.45">
      <c r="A3" s="26" t="s">
        <v>120</v>
      </c>
      <c r="B3" s="12">
        <v>1</v>
      </c>
      <c r="C3" s="12">
        <v>2.37</v>
      </c>
      <c r="D3" s="25">
        <v>6</v>
      </c>
      <c r="E3" s="23">
        <f>+C3*D3</f>
        <v>14.22</v>
      </c>
      <c r="F3" s="23">
        <f>+B3*E3</f>
        <v>14.22</v>
      </c>
      <c r="G3" s="25">
        <v>1</v>
      </c>
      <c r="H3" s="41">
        <v>1</v>
      </c>
      <c r="I3" s="22">
        <f>+F3*G3*H3</f>
        <v>14.22</v>
      </c>
      <c r="J3" s="87">
        <f>SUM(I3:I7)</f>
        <v>56.88</v>
      </c>
    </row>
    <row r="4" spans="1:10" x14ac:dyDescent="0.45">
      <c r="A4" s="26" t="s">
        <v>115</v>
      </c>
      <c r="B4" s="12">
        <v>1</v>
      </c>
      <c r="C4" s="12">
        <v>2.37</v>
      </c>
      <c r="D4" s="25">
        <v>6</v>
      </c>
      <c r="E4" s="23">
        <f t="shared" ref="E4:E5" si="0">+C4*D4</f>
        <v>14.22</v>
      </c>
      <c r="F4" s="23">
        <f t="shared" ref="F4:F5" si="1">+B4*E4</f>
        <v>14.22</v>
      </c>
      <c r="G4" s="25">
        <v>1</v>
      </c>
      <c r="H4" s="41">
        <v>1</v>
      </c>
      <c r="I4" s="22">
        <f t="shared" ref="I4:I5" si="2">+F4*G4*H4</f>
        <v>14.22</v>
      </c>
      <c r="J4" s="88"/>
    </row>
    <row r="5" spans="1:10" x14ac:dyDescent="0.45">
      <c r="A5" s="26" t="s">
        <v>118</v>
      </c>
      <c r="B5" s="12">
        <v>2</v>
      </c>
      <c r="C5" s="12">
        <v>2.37</v>
      </c>
      <c r="D5" s="25">
        <v>6</v>
      </c>
      <c r="E5" s="23">
        <f t="shared" si="0"/>
        <v>14.22</v>
      </c>
      <c r="F5" s="23">
        <f t="shared" si="1"/>
        <v>28.44</v>
      </c>
      <c r="G5" s="25">
        <v>1</v>
      </c>
      <c r="H5" s="41">
        <v>1</v>
      </c>
      <c r="I5" s="22">
        <f t="shared" si="2"/>
        <v>28.44</v>
      </c>
      <c r="J5" s="88"/>
    </row>
    <row r="6" spans="1:10" x14ac:dyDescent="0.45">
      <c r="A6" s="26">
        <v>0</v>
      </c>
      <c r="B6" s="12">
        <v>0</v>
      </c>
      <c r="C6" s="12">
        <v>0</v>
      </c>
      <c r="D6" s="25">
        <v>0</v>
      </c>
      <c r="E6" s="23">
        <f t="shared" ref="E6" si="3">+C6*D6</f>
        <v>0</v>
      </c>
      <c r="F6" s="23">
        <f t="shared" ref="F6" si="4">+B6*E6</f>
        <v>0</v>
      </c>
      <c r="G6" s="25">
        <v>0</v>
      </c>
      <c r="H6" s="41">
        <v>0</v>
      </c>
      <c r="I6" s="22">
        <f t="shared" ref="I6" si="5">+F6*G6*H6</f>
        <v>0</v>
      </c>
      <c r="J6" s="88"/>
    </row>
    <row r="7" spans="1:10" x14ac:dyDescent="0.45">
      <c r="A7" s="26">
        <v>0</v>
      </c>
      <c r="B7" s="12">
        <v>0</v>
      </c>
      <c r="C7" s="12">
        <v>0</v>
      </c>
      <c r="D7" s="25">
        <v>0</v>
      </c>
      <c r="E7" s="23">
        <f t="shared" ref="E7" si="6">+C7*D7</f>
        <v>0</v>
      </c>
      <c r="F7" s="23">
        <f t="shared" ref="F7" si="7">+B7*E7</f>
        <v>0</v>
      </c>
      <c r="G7" s="25">
        <v>0</v>
      </c>
      <c r="H7" s="41">
        <v>0</v>
      </c>
      <c r="I7" s="22">
        <f t="shared" ref="I7" si="8">+F7*G7*H7</f>
        <v>0</v>
      </c>
      <c r="J7" s="89"/>
    </row>
    <row r="8" spans="1:10" x14ac:dyDescent="0.45">
      <c r="A8"/>
      <c r="B8"/>
      <c r="C8"/>
      <c r="D8"/>
      <c r="E8"/>
      <c r="F8"/>
      <c r="G8"/>
      <c r="H8"/>
      <c r="I8"/>
    </row>
    <row r="9" spans="1:10" x14ac:dyDescent="0.45">
      <c r="A9" s="82" t="s">
        <v>10</v>
      </c>
      <c r="B9" s="82"/>
      <c r="C9" s="82"/>
      <c r="D9" s="82"/>
      <c r="E9" s="82"/>
      <c r="F9" s="82"/>
      <c r="G9" s="82"/>
      <c r="H9" s="82"/>
      <c r="I9" s="82"/>
      <c r="J9" s="82"/>
    </row>
    <row r="10" spans="1:10" ht="28.5" x14ac:dyDescent="0.45">
      <c r="A10" s="2" t="s">
        <v>0</v>
      </c>
      <c r="B10" s="3" t="s">
        <v>4</v>
      </c>
      <c r="C10" s="3" t="s">
        <v>35</v>
      </c>
      <c r="D10" s="3" t="s">
        <v>32</v>
      </c>
      <c r="E10" s="3" t="s">
        <v>34</v>
      </c>
      <c r="F10" s="3" t="s">
        <v>36</v>
      </c>
      <c r="G10" s="3" t="s">
        <v>30</v>
      </c>
      <c r="H10" s="2" t="s">
        <v>3</v>
      </c>
      <c r="I10" s="4" t="s">
        <v>31</v>
      </c>
      <c r="J10" s="3" t="s">
        <v>9</v>
      </c>
    </row>
    <row r="11" spans="1:10" x14ac:dyDescent="0.45">
      <c r="A11" s="26" t="s">
        <v>49</v>
      </c>
      <c r="B11" s="12">
        <v>0</v>
      </c>
      <c r="C11" s="12">
        <v>0</v>
      </c>
      <c r="D11" s="50">
        <v>0</v>
      </c>
      <c r="E11" s="29">
        <f>+C11*D11</f>
        <v>0</v>
      </c>
      <c r="F11" s="29">
        <f>+B11*E11</f>
        <v>0</v>
      </c>
      <c r="G11" s="25">
        <v>0</v>
      </c>
      <c r="H11" s="41">
        <v>0</v>
      </c>
      <c r="I11" s="22">
        <f>+F11*G11*H11</f>
        <v>0</v>
      </c>
      <c r="J11" s="87">
        <f>SUM(I11:I15)</f>
        <v>0</v>
      </c>
    </row>
    <row r="12" spans="1:10" x14ac:dyDescent="0.45">
      <c r="A12" s="26" t="s">
        <v>74</v>
      </c>
      <c r="B12" s="12">
        <v>0</v>
      </c>
      <c r="C12" s="12">
        <v>0</v>
      </c>
      <c r="D12" s="50">
        <v>0</v>
      </c>
      <c r="E12" s="29">
        <f t="shared" ref="E12:E13" si="9">+C12*D12</f>
        <v>0</v>
      </c>
      <c r="F12" s="29">
        <f t="shared" ref="F12:F13" si="10">+B12*E12</f>
        <v>0</v>
      </c>
      <c r="G12" s="25">
        <v>0</v>
      </c>
      <c r="H12" s="41">
        <v>0</v>
      </c>
      <c r="I12" s="22">
        <f t="shared" ref="I12:I13" si="11">+F12*G12*H12</f>
        <v>0</v>
      </c>
      <c r="J12" s="88"/>
    </row>
    <row r="13" spans="1:10" s="1" customFormat="1" x14ac:dyDescent="0.45">
      <c r="A13" s="26" t="s">
        <v>75</v>
      </c>
      <c r="B13" s="12">
        <v>0</v>
      </c>
      <c r="C13" s="12">
        <v>0</v>
      </c>
      <c r="D13" s="50">
        <v>0</v>
      </c>
      <c r="E13" s="29">
        <f t="shared" si="9"/>
        <v>0</v>
      </c>
      <c r="F13" s="29">
        <f t="shared" si="10"/>
        <v>0</v>
      </c>
      <c r="G13" s="25">
        <v>0</v>
      </c>
      <c r="H13" s="41">
        <v>0</v>
      </c>
      <c r="I13" s="22">
        <f t="shared" si="11"/>
        <v>0</v>
      </c>
      <c r="J13" s="88"/>
    </row>
    <row r="14" spans="1:10" s="1" customFormat="1" x14ac:dyDescent="0.45">
      <c r="A14" s="26" t="s">
        <v>76</v>
      </c>
      <c r="B14" s="12">
        <v>0</v>
      </c>
      <c r="C14" s="12">
        <v>0</v>
      </c>
      <c r="D14" s="50">
        <v>0</v>
      </c>
      <c r="E14" s="29">
        <f t="shared" ref="E14" si="12">+C14*D14</f>
        <v>0</v>
      </c>
      <c r="F14" s="29">
        <f t="shared" ref="F14" si="13">+B14*E14</f>
        <v>0</v>
      </c>
      <c r="G14" s="25">
        <v>0</v>
      </c>
      <c r="H14" s="41">
        <v>0</v>
      </c>
      <c r="I14" s="22">
        <f t="shared" ref="I14" si="14">+F14*G14*H14</f>
        <v>0</v>
      </c>
      <c r="J14" s="88"/>
    </row>
    <row r="15" spans="1:10" s="1" customFormat="1" x14ac:dyDescent="0.45">
      <c r="A15" s="26" t="s">
        <v>77</v>
      </c>
      <c r="B15" s="12">
        <v>0</v>
      </c>
      <c r="C15" s="12">
        <v>0</v>
      </c>
      <c r="D15" s="50">
        <v>0</v>
      </c>
      <c r="E15" s="23">
        <f t="shared" ref="E15" si="15">+C15*D15</f>
        <v>0</v>
      </c>
      <c r="F15" s="23">
        <f t="shared" ref="F15" si="16">+B15*E15</f>
        <v>0</v>
      </c>
      <c r="G15" s="25">
        <v>0</v>
      </c>
      <c r="H15" s="41">
        <v>0</v>
      </c>
      <c r="I15" s="22">
        <f t="shared" ref="I15" si="17">+F15*G15*H15</f>
        <v>0</v>
      </c>
      <c r="J15" s="89"/>
    </row>
    <row r="16" spans="1:10" s="1" customFormat="1" x14ac:dyDescent="0.45">
      <c r="J16"/>
    </row>
    <row r="17" spans="1:9" x14ac:dyDescent="0.45">
      <c r="A17" s="97" t="s">
        <v>50</v>
      </c>
      <c r="B17" s="97"/>
    </row>
    <row r="18" spans="1:9" x14ac:dyDescent="0.45">
      <c r="A18" s="17" t="s">
        <v>59</v>
      </c>
      <c r="B18" s="17" t="s">
        <v>58</v>
      </c>
      <c r="E18" s="38" t="s">
        <v>78</v>
      </c>
      <c r="F18" s="38" t="s">
        <v>79</v>
      </c>
    </row>
    <row r="19" spans="1:9" x14ac:dyDescent="0.45">
      <c r="A19" s="44">
        <f>+J3+J11</f>
        <v>56.88</v>
      </c>
      <c r="B19" s="45">
        <f>+ROUNDUP(A19,0)</f>
        <v>57</v>
      </c>
    </row>
    <row r="20" spans="1:9" x14ac:dyDescent="0.45">
      <c r="A20" s="17" t="s">
        <v>80</v>
      </c>
      <c r="B20" s="17" t="s">
        <v>81</v>
      </c>
    </row>
    <row r="21" spans="1:9" x14ac:dyDescent="0.45">
      <c r="A21" s="44">
        <f>A19*1000</f>
        <v>56880</v>
      </c>
      <c r="B21" s="45">
        <f>B19*1000</f>
        <v>57000</v>
      </c>
    </row>
    <row r="23" spans="1:9" ht="18" x14ac:dyDescent="0.45">
      <c r="A23" s="39" t="s">
        <v>87</v>
      </c>
    </row>
    <row r="24" spans="1:9" x14ac:dyDescent="0.45">
      <c r="A24" s="40" t="s">
        <v>82</v>
      </c>
      <c r="B24"/>
      <c r="C24"/>
      <c r="D24"/>
      <c r="E24"/>
      <c r="F24"/>
      <c r="G24"/>
      <c r="H24"/>
      <c r="I24"/>
    </row>
  </sheetData>
  <mergeCells count="5">
    <mergeCell ref="A17:B17"/>
    <mergeCell ref="A1:J1"/>
    <mergeCell ref="A9:J9"/>
    <mergeCell ref="J11:J15"/>
    <mergeCell ref="J3:J7"/>
  </mergeCells>
  <phoneticPr fontId="6"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3DAA7-2AF8-4B0D-A933-3C4F56516BE8}">
  <dimension ref="A1:K3"/>
  <sheetViews>
    <sheetView zoomScale="70" zoomScaleNormal="70" workbookViewId="0">
      <selection activeCell="A2" sqref="A2:K3"/>
    </sheetView>
  </sheetViews>
  <sheetFormatPr baseColWidth="10" defaultColWidth="11.46484375" defaultRowHeight="23.55" customHeight="1" x14ac:dyDescent="0.45"/>
  <cols>
    <col min="1" max="1" width="17.19921875" style="16" customWidth="1"/>
    <col min="2" max="4" width="18.53125" style="16" customWidth="1"/>
    <col min="5" max="5" width="19.59765625" style="16" customWidth="1"/>
    <col min="6" max="6" width="16.59765625" style="16" customWidth="1"/>
    <col min="7" max="7" width="22.46484375" style="16" customWidth="1"/>
    <col min="8" max="8" width="17.9296875" style="16" customWidth="1"/>
    <col min="9" max="9" width="8.9296875" style="16" customWidth="1"/>
    <col min="10" max="10" width="26.06640625" style="16" customWidth="1"/>
    <col min="11" max="11" width="22.33203125" style="16" customWidth="1"/>
    <col min="12" max="16384" width="11.46484375" style="16"/>
  </cols>
  <sheetData>
    <row r="1" spans="1:11" ht="23.55" customHeight="1" x14ac:dyDescent="0.45">
      <c r="A1" s="98" t="s">
        <v>50</v>
      </c>
      <c r="B1" s="98"/>
      <c r="C1" s="98"/>
      <c r="D1" s="98"/>
      <c r="E1" s="98"/>
      <c r="F1" s="98"/>
      <c r="G1" s="98"/>
      <c r="H1" s="98"/>
      <c r="I1" s="98"/>
      <c r="J1" s="98"/>
      <c r="K1" s="98"/>
    </row>
    <row r="2" spans="1:11" ht="23.55" customHeight="1" x14ac:dyDescent="0.45">
      <c r="A2" s="99" t="s">
        <v>121</v>
      </c>
      <c r="B2" s="99"/>
      <c r="C2" s="99"/>
      <c r="D2" s="99"/>
      <c r="E2" s="99"/>
      <c r="F2" s="99"/>
      <c r="G2" s="99"/>
      <c r="H2" s="99"/>
      <c r="I2" s="99"/>
      <c r="J2" s="99"/>
      <c r="K2" s="99"/>
    </row>
    <row r="3" spans="1:11" ht="23.55" customHeight="1" x14ac:dyDescent="0.45">
      <c r="A3" s="99"/>
      <c r="B3" s="99"/>
      <c r="C3" s="99"/>
      <c r="D3" s="99"/>
      <c r="E3" s="99"/>
      <c r="F3" s="99"/>
      <c r="G3" s="99"/>
      <c r="H3" s="99"/>
      <c r="I3" s="99"/>
      <c r="J3" s="99"/>
      <c r="K3" s="99"/>
    </row>
  </sheetData>
  <mergeCells count="2">
    <mergeCell ref="A1:K1"/>
    <mergeCell ref="A2:K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715CA-D086-4508-8658-C426C572A5AD}">
  <dimension ref="B2:BO28"/>
  <sheetViews>
    <sheetView topLeftCell="D1" zoomScale="60" zoomScaleNormal="60" workbookViewId="0">
      <selection activeCell="V34" sqref="V34"/>
    </sheetView>
  </sheetViews>
  <sheetFormatPr baseColWidth="10" defaultColWidth="11.46484375" defaultRowHeight="15.75" x14ac:dyDescent="0.5"/>
  <cols>
    <col min="1" max="1" width="11.46484375" style="52"/>
    <col min="2" max="2" width="17.265625" style="52" bestFit="1" customWidth="1"/>
    <col min="3" max="3" width="12.53125" style="52" bestFit="1" customWidth="1"/>
    <col min="4" max="4" width="14.19921875" style="52" customWidth="1"/>
    <col min="5" max="5" width="4.19921875" style="52" customWidth="1"/>
    <col min="6" max="6" width="17.46484375" style="52" customWidth="1"/>
    <col min="7" max="7" width="11.46484375" style="52"/>
    <col min="8" max="10" width="4" style="52" bestFit="1" customWidth="1"/>
    <col min="11" max="11" width="3.796875" style="52" bestFit="1" customWidth="1"/>
    <col min="12" max="12" width="8.265625" style="52" customWidth="1"/>
    <col min="13" max="13" width="9" style="52" customWidth="1"/>
    <col min="14" max="14" width="4" style="52" bestFit="1" customWidth="1"/>
    <col min="15" max="15" width="6.796875" style="52" customWidth="1"/>
    <col min="16" max="17" width="4" style="52" customWidth="1"/>
    <col min="18" max="20" width="4" style="52" bestFit="1" customWidth="1"/>
    <col min="21" max="21" width="4" style="52" customWidth="1"/>
    <col min="22" max="22" width="4.19921875" style="52" customWidth="1"/>
    <col min="23" max="23" width="8.796875" style="52" customWidth="1"/>
    <col min="24" max="24" width="4" style="52" bestFit="1" customWidth="1"/>
    <col min="25" max="25" width="8.19921875" style="52" customWidth="1"/>
    <col min="26" max="27" width="4" style="52" bestFit="1" customWidth="1"/>
    <col min="28" max="28" width="8.265625" style="52" customWidth="1"/>
    <col min="29" max="29" width="7.796875" style="52" customWidth="1"/>
    <col min="30" max="31" width="4" style="52" bestFit="1" customWidth="1"/>
    <col min="32" max="32" width="5.73046875" style="52" customWidth="1"/>
    <col min="33" max="36" width="4" style="52" bestFit="1" customWidth="1"/>
    <col min="37" max="37" width="8.265625" style="52" customWidth="1"/>
    <col min="38" max="39" width="4" style="52" bestFit="1" customWidth="1"/>
    <col min="40" max="40" width="8.53125" style="52" customWidth="1"/>
    <col min="41" max="41" width="4" style="52" bestFit="1" customWidth="1"/>
    <col min="42" max="42" width="4.796875" style="52" customWidth="1"/>
    <col min="43" max="49" width="4" style="52" bestFit="1" customWidth="1"/>
    <col min="50" max="16384" width="11.46484375" style="52"/>
  </cols>
  <sheetData>
    <row r="2" spans="2:67" ht="20.25" x14ac:dyDescent="0.55000000000000004">
      <c r="B2" s="100" t="s">
        <v>103</v>
      </c>
      <c r="C2" s="101"/>
      <c r="D2" s="101"/>
      <c r="E2" s="101"/>
      <c r="F2" s="102"/>
      <c r="G2" s="51"/>
      <c r="H2" s="51"/>
      <c r="I2" s="51"/>
    </row>
    <row r="3" spans="2:67" ht="16.149999999999999" thickBot="1" x14ac:dyDescent="0.55000000000000004">
      <c r="B3" s="51"/>
      <c r="C3" s="51"/>
      <c r="D3" s="51"/>
      <c r="E3" s="51"/>
      <c r="F3" s="51"/>
      <c r="G3" s="51"/>
      <c r="H3" s="51"/>
      <c r="I3" s="51"/>
      <c r="BM3" s="51"/>
      <c r="BN3" s="51"/>
      <c r="BO3" s="51"/>
    </row>
    <row r="4" spans="2:67" x14ac:dyDescent="0.5">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c r="AW4" s="51"/>
      <c r="BM4" s="53"/>
      <c r="BN4" s="53"/>
      <c r="BO4" s="51"/>
    </row>
    <row r="5" spans="2:67" ht="16.149999999999999" thickBot="1" x14ac:dyDescent="0.55000000000000004">
      <c r="B5" s="51"/>
      <c r="C5" s="51"/>
      <c r="D5" s="51"/>
      <c r="E5" s="51"/>
      <c r="F5" s="51"/>
      <c r="G5" s="51"/>
      <c r="P5" s="51"/>
      <c r="Z5" s="51"/>
      <c r="AA5" s="51"/>
      <c r="AB5" s="51"/>
      <c r="AC5" s="51"/>
      <c r="AD5" s="51"/>
      <c r="AE5" s="51"/>
      <c r="AV5" s="51"/>
      <c r="AW5" s="51"/>
      <c r="BM5" s="51"/>
      <c r="BN5" s="51"/>
    </row>
    <row r="6" spans="2:67" x14ac:dyDescent="0.5">
      <c r="B6" s="51"/>
      <c r="C6" s="51"/>
      <c r="D6" s="51"/>
      <c r="E6" s="51"/>
      <c r="F6" s="51"/>
      <c r="G6" s="51"/>
      <c r="J6" s="54"/>
      <c r="K6" s="53"/>
      <c r="L6" s="53"/>
      <c r="M6" s="53"/>
      <c r="N6" s="53"/>
      <c r="O6" s="53" t="s">
        <v>116</v>
      </c>
      <c r="P6" s="53"/>
      <c r="Q6" s="55"/>
      <c r="R6" s="55"/>
      <c r="S6" s="55"/>
      <c r="T6" s="55"/>
      <c r="U6" s="55"/>
      <c r="V6" s="55"/>
      <c r="W6" s="56"/>
      <c r="X6" s="54"/>
      <c r="Y6" s="53"/>
      <c r="Z6" s="53"/>
      <c r="AA6" s="53"/>
      <c r="AB6" s="53"/>
      <c r="AC6" s="53" t="s">
        <v>114</v>
      </c>
      <c r="AD6" s="53"/>
      <c r="AE6" s="55"/>
      <c r="AF6" s="55"/>
      <c r="AG6" s="56"/>
      <c r="AH6" s="54"/>
      <c r="AI6" s="53"/>
      <c r="AJ6" s="53"/>
      <c r="AK6" s="53"/>
      <c r="AL6" s="53" t="s">
        <v>115</v>
      </c>
      <c r="AM6" s="53"/>
      <c r="AN6" s="53"/>
      <c r="AO6" s="55"/>
      <c r="AP6" s="55"/>
      <c r="AQ6" s="56"/>
      <c r="AW6" s="51"/>
      <c r="BM6" s="51"/>
      <c r="BN6" s="51"/>
    </row>
    <row r="7" spans="2:67" x14ac:dyDescent="0.5">
      <c r="B7" s="51"/>
      <c r="C7" s="51"/>
      <c r="D7" s="51"/>
      <c r="E7" s="51"/>
      <c r="F7" s="51"/>
      <c r="G7" s="51"/>
      <c r="J7" s="57" t="s">
        <v>62</v>
      </c>
      <c r="K7" s="51"/>
      <c r="L7" s="51" t="s">
        <v>106</v>
      </c>
      <c r="M7" s="58">
        <v>429.12</v>
      </c>
      <c r="N7" s="58"/>
      <c r="O7" s="52" t="s">
        <v>107</v>
      </c>
      <c r="P7" s="51"/>
      <c r="W7" s="59"/>
      <c r="X7" s="57" t="s">
        <v>62</v>
      </c>
      <c r="Y7" s="51"/>
      <c r="Z7" s="51" t="s">
        <v>106</v>
      </c>
      <c r="AA7" s="104">
        <v>399.5</v>
      </c>
      <c r="AB7" s="104"/>
      <c r="AC7" s="52" t="s">
        <v>107</v>
      </c>
      <c r="AD7" s="51"/>
      <c r="AG7" s="59"/>
      <c r="AH7" s="57" t="s">
        <v>62</v>
      </c>
      <c r="AI7" s="51"/>
      <c r="AJ7" s="51" t="s">
        <v>106</v>
      </c>
      <c r="AK7" s="104">
        <v>382.45</v>
      </c>
      <c r="AL7" s="104"/>
      <c r="AM7" s="52" t="s">
        <v>107</v>
      </c>
      <c r="AN7" s="51"/>
      <c r="AQ7" s="59"/>
      <c r="AW7" s="51"/>
      <c r="BM7" s="51"/>
      <c r="BN7" s="51"/>
    </row>
    <row r="8" spans="2:67" x14ac:dyDescent="0.5">
      <c r="B8" s="51"/>
      <c r="C8" s="51"/>
      <c r="D8" s="51"/>
      <c r="E8" s="51"/>
      <c r="F8" s="51"/>
      <c r="G8" s="51"/>
      <c r="J8" s="57" t="s">
        <v>63</v>
      </c>
      <c r="K8" s="51"/>
      <c r="L8" s="51" t="s">
        <v>106</v>
      </c>
      <c r="M8" s="58">
        <v>0</v>
      </c>
      <c r="N8" s="58"/>
      <c r="O8" s="52" t="s">
        <v>107</v>
      </c>
      <c r="P8" s="51"/>
      <c r="W8" s="59"/>
      <c r="X8" s="57" t="s">
        <v>63</v>
      </c>
      <c r="Y8" s="51"/>
      <c r="Z8" s="51" t="s">
        <v>106</v>
      </c>
      <c r="AA8" s="104">
        <v>0</v>
      </c>
      <c r="AB8" s="104"/>
      <c r="AC8" s="52" t="s">
        <v>107</v>
      </c>
      <c r="AD8" s="51"/>
      <c r="AG8" s="59"/>
      <c r="AH8" s="57" t="s">
        <v>63</v>
      </c>
      <c r="AI8" s="51"/>
      <c r="AJ8" s="51" t="s">
        <v>106</v>
      </c>
      <c r="AK8" s="104">
        <v>0</v>
      </c>
      <c r="AL8" s="104"/>
      <c r="AM8" s="52" t="s">
        <v>107</v>
      </c>
      <c r="AN8" s="51"/>
      <c r="AQ8" s="59"/>
      <c r="AW8" s="51"/>
      <c r="BM8" s="51"/>
      <c r="BN8" s="51"/>
    </row>
    <row r="9" spans="2:67" ht="16.149999999999999" thickBot="1" x14ac:dyDescent="0.55000000000000004">
      <c r="B9" s="51"/>
      <c r="C9" s="51"/>
      <c r="D9" s="51"/>
      <c r="E9" s="51"/>
      <c r="F9" s="51"/>
      <c r="G9" s="51"/>
      <c r="J9" s="57" t="s">
        <v>108</v>
      </c>
      <c r="K9" s="51"/>
      <c r="L9" s="51"/>
      <c r="M9" s="60">
        <f>M7/F23</f>
        <v>1.341</v>
      </c>
      <c r="N9" s="51" t="s">
        <v>106</v>
      </c>
      <c r="O9" s="60">
        <v>20</v>
      </c>
      <c r="P9" s="51"/>
      <c r="W9" s="59"/>
      <c r="X9" s="57" t="s">
        <v>108</v>
      </c>
      <c r="Y9" s="51"/>
      <c r="Z9" s="51"/>
      <c r="AA9" s="60">
        <v>1</v>
      </c>
      <c r="AB9" s="51" t="s">
        <v>106</v>
      </c>
      <c r="AC9" s="60">
        <v>14</v>
      </c>
      <c r="AD9" s="51"/>
      <c r="AG9" s="59"/>
      <c r="AH9" s="57" t="s">
        <v>108</v>
      </c>
      <c r="AI9" s="51"/>
      <c r="AJ9" s="51"/>
      <c r="AK9" s="60">
        <v>1</v>
      </c>
      <c r="AL9" s="51" t="s">
        <v>106</v>
      </c>
      <c r="AM9" s="60">
        <v>11</v>
      </c>
      <c r="AN9" s="51"/>
      <c r="AQ9" s="59"/>
      <c r="AW9" s="51"/>
      <c r="BM9" s="61"/>
      <c r="BN9" s="61"/>
    </row>
    <row r="10" spans="2:67" x14ac:dyDescent="0.5">
      <c r="B10" s="51"/>
      <c r="C10" s="51"/>
      <c r="D10" s="51"/>
      <c r="E10" s="51"/>
      <c r="F10" s="51">
        <v>320</v>
      </c>
      <c r="G10" s="51"/>
      <c r="J10" s="57" t="s">
        <v>109</v>
      </c>
      <c r="K10" s="51"/>
      <c r="L10" s="51" t="s">
        <v>106</v>
      </c>
      <c r="M10" s="62">
        <v>8</v>
      </c>
      <c r="N10" s="63" t="s">
        <v>106</v>
      </c>
      <c r="O10" s="62">
        <v>54</v>
      </c>
      <c r="P10" s="51"/>
      <c r="Q10" s="105">
        <v>45654</v>
      </c>
      <c r="R10" s="105"/>
      <c r="S10" s="105"/>
      <c r="W10" s="59"/>
      <c r="X10" s="57" t="s">
        <v>109</v>
      </c>
      <c r="Y10" s="51"/>
      <c r="Z10" s="51" t="s">
        <v>106</v>
      </c>
      <c r="AA10" s="62">
        <v>10</v>
      </c>
      <c r="AB10" s="63" t="s">
        <v>106</v>
      </c>
      <c r="AC10" s="62">
        <v>44</v>
      </c>
      <c r="AD10" s="51"/>
      <c r="AG10" s="59"/>
      <c r="AH10" s="57" t="s">
        <v>109</v>
      </c>
      <c r="AI10" s="51"/>
      <c r="AJ10" s="51" t="s">
        <v>106</v>
      </c>
      <c r="AK10" s="62">
        <v>12</v>
      </c>
      <c r="AL10" s="63" t="s">
        <v>106</v>
      </c>
      <c r="AM10" s="62">
        <v>28</v>
      </c>
      <c r="AN10" s="51"/>
      <c r="AQ10" s="59"/>
      <c r="AW10" s="51"/>
    </row>
    <row r="11" spans="2:67" x14ac:dyDescent="0.5">
      <c r="B11" s="51"/>
      <c r="C11" s="51"/>
      <c r="D11" s="51"/>
      <c r="E11" s="51"/>
      <c r="F11" s="51"/>
      <c r="G11" s="51"/>
      <c r="J11" s="57" t="s">
        <v>110</v>
      </c>
      <c r="K11" s="51"/>
      <c r="L11" s="51"/>
      <c r="M11" s="62"/>
      <c r="N11" s="63"/>
      <c r="O11" s="62">
        <v>10</v>
      </c>
      <c r="P11" s="51"/>
      <c r="W11" s="59"/>
      <c r="X11" s="57" t="s">
        <v>110</v>
      </c>
      <c r="Y11" s="51"/>
      <c r="Z11" s="51"/>
      <c r="AA11" s="62"/>
      <c r="AB11" s="63"/>
      <c r="AC11" s="62">
        <v>10</v>
      </c>
      <c r="AD11" s="51"/>
      <c r="AG11" s="59"/>
      <c r="AH11" s="57" t="s">
        <v>110</v>
      </c>
      <c r="AI11" s="51"/>
      <c r="AJ11" s="51"/>
      <c r="AK11" s="62"/>
      <c r="AL11" s="63"/>
      <c r="AM11" s="62">
        <v>10</v>
      </c>
      <c r="AN11" s="51"/>
      <c r="AQ11" s="59"/>
      <c r="AW11" s="51"/>
      <c r="BM11" s="51"/>
      <c r="BN11" s="51"/>
      <c r="BO11" s="51"/>
    </row>
    <row r="12" spans="2:67" x14ac:dyDescent="0.5">
      <c r="B12" s="51"/>
      <c r="C12" s="51"/>
      <c r="D12" s="51"/>
      <c r="E12" s="51"/>
      <c r="F12" s="51"/>
      <c r="G12" s="51"/>
      <c r="H12" s="51"/>
      <c r="J12" s="57" t="s">
        <v>111</v>
      </c>
      <c r="K12" s="51"/>
      <c r="L12" s="51"/>
      <c r="M12" s="62"/>
      <c r="N12" s="63"/>
      <c r="O12" s="62">
        <v>15</v>
      </c>
      <c r="P12" s="51"/>
      <c r="W12" s="59"/>
      <c r="X12" s="57" t="s">
        <v>111</v>
      </c>
      <c r="Y12" s="51"/>
      <c r="Z12" s="51"/>
      <c r="AA12" s="62"/>
      <c r="AB12" s="63"/>
      <c r="AC12" s="62">
        <v>15</v>
      </c>
      <c r="AD12" s="51"/>
      <c r="AG12" s="59"/>
      <c r="AH12" s="57" t="s">
        <v>111</v>
      </c>
      <c r="AI12" s="51"/>
      <c r="AJ12" s="51"/>
      <c r="AK12" s="62"/>
      <c r="AL12" s="63"/>
      <c r="AM12" s="62">
        <v>15</v>
      </c>
      <c r="AN12" s="51"/>
      <c r="AQ12" s="59"/>
      <c r="AR12" s="51"/>
      <c r="AS12" s="51"/>
      <c r="AT12" s="51"/>
      <c r="AU12" s="51"/>
      <c r="AV12" s="51"/>
      <c r="AW12" s="51"/>
    </row>
    <row r="13" spans="2:67" x14ac:dyDescent="0.5">
      <c r="B13" s="51"/>
      <c r="C13" s="51"/>
      <c r="D13" s="51"/>
      <c r="E13" s="51"/>
      <c r="F13" s="51"/>
      <c r="G13" s="51"/>
      <c r="H13" s="51"/>
      <c r="I13" s="51"/>
      <c r="J13" s="57" t="s">
        <v>112</v>
      </c>
      <c r="K13" s="51"/>
      <c r="L13" s="51"/>
      <c r="M13" s="62"/>
      <c r="N13" s="63"/>
      <c r="O13" s="62">
        <v>5</v>
      </c>
      <c r="P13" s="51"/>
      <c r="W13" s="59"/>
      <c r="X13" s="57" t="s">
        <v>112</v>
      </c>
      <c r="Y13" s="51"/>
      <c r="Z13" s="51"/>
      <c r="AA13" s="62"/>
      <c r="AB13" s="63"/>
      <c r="AC13" s="62">
        <v>5</v>
      </c>
      <c r="AD13" s="51"/>
      <c r="AG13" s="59"/>
      <c r="AH13" s="57" t="s">
        <v>112</v>
      </c>
      <c r="AI13" s="51"/>
      <c r="AJ13" s="51"/>
      <c r="AK13" s="62"/>
      <c r="AL13" s="63"/>
      <c r="AM13" s="62">
        <v>5</v>
      </c>
      <c r="AN13" s="51"/>
      <c r="AQ13" s="59"/>
      <c r="AR13" s="51"/>
      <c r="AS13" s="51"/>
      <c r="AT13" s="51"/>
      <c r="AU13" s="51"/>
      <c r="AV13" s="51"/>
      <c r="AW13" s="51"/>
    </row>
    <row r="14" spans="2:67" ht="16.149999999999999" thickBot="1" x14ac:dyDescent="0.55000000000000004">
      <c r="B14" s="51"/>
      <c r="C14" s="51"/>
      <c r="D14" s="51"/>
      <c r="E14" s="51"/>
      <c r="F14" s="51"/>
      <c r="G14" s="51"/>
      <c r="J14" s="64" t="s">
        <v>113</v>
      </c>
      <c r="K14" s="61"/>
      <c r="L14" s="61" t="s">
        <v>106</v>
      </c>
      <c r="M14" s="65">
        <v>10</v>
      </c>
      <c r="N14" s="66" t="s">
        <v>106</v>
      </c>
      <c r="O14" s="65">
        <v>44</v>
      </c>
      <c r="P14" s="61"/>
      <c r="Q14" s="74"/>
      <c r="R14" s="74"/>
      <c r="S14" s="74"/>
      <c r="T14" s="74"/>
      <c r="U14" s="67"/>
      <c r="V14" s="67"/>
      <c r="W14" s="68"/>
      <c r="X14" s="64" t="s">
        <v>113</v>
      </c>
      <c r="Y14" s="61"/>
      <c r="Z14" s="61" t="s">
        <v>106</v>
      </c>
      <c r="AA14" s="65">
        <v>12</v>
      </c>
      <c r="AB14" s="66" t="s">
        <v>106</v>
      </c>
      <c r="AC14" s="65">
        <v>28</v>
      </c>
      <c r="AD14" s="61"/>
      <c r="AE14" s="67"/>
      <c r="AF14" s="67"/>
      <c r="AG14" s="68"/>
      <c r="AH14" s="64" t="s">
        <v>113</v>
      </c>
      <c r="AI14" s="61"/>
      <c r="AJ14" s="61" t="s">
        <v>106</v>
      </c>
      <c r="AK14" s="65">
        <v>14</v>
      </c>
      <c r="AL14" s="66" t="s">
        <v>106</v>
      </c>
      <c r="AM14" s="65">
        <v>9</v>
      </c>
      <c r="AN14" s="61"/>
      <c r="AO14" s="73"/>
      <c r="AP14" s="67"/>
      <c r="AQ14" s="68"/>
    </row>
    <row r="15" spans="2:67" x14ac:dyDescent="0.5">
      <c r="B15" s="51"/>
      <c r="C15" s="51"/>
      <c r="D15" s="51"/>
      <c r="E15" s="51"/>
      <c r="F15" s="51"/>
      <c r="G15" s="51"/>
    </row>
    <row r="16" spans="2:67" x14ac:dyDescent="0.5">
      <c r="B16" s="51"/>
      <c r="C16" s="51"/>
      <c r="D16" s="51"/>
      <c r="E16" s="51"/>
      <c r="F16" s="51"/>
      <c r="G16" s="51"/>
    </row>
    <row r="17" spans="2:49" x14ac:dyDescent="0.5">
      <c r="B17" s="51"/>
      <c r="C17" s="51"/>
      <c r="D17" s="51"/>
      <c r="E17" s="51"/>
      <c r="F17" s="51"/>
      <c r="G17" s="51"/>
    </row>
    <row r="18" spans="2:49" ht="16.149999999999999" thickBot="1" x14ac:dyDescent="0.55000000000000004">
      <c r="B18" s="51"/>
      <c r="C18" s="51"/>
      <c r="D18" s="51"/>
      <c r="E18" s="51"/>
      <c r="F18" s="51"/>
      <c r="G18" s="51"/>
    </row>
    <row r="19" spans="2:49" x14ac:dyDescent="0.5">
      <c r="B19" s="51"/>
      <c r="C19" s="51"/>
      <c r="D19" s="51"/>
      <c r="E19" s="51"/>
      <c r="F19" s="51"/>
      <c r="G19" s="51"/>
      <c r="H19" s="69"/>
      <c r="I19" s="53"/>
      <c r="J19" s="53"/>
      <c r="K19" s="53"/>
      <c r="L19" s="53"/>
      <c r="M19" s="53"/>
      <c r="N19" s="53"/>
      <c r="O19" s="53"/>
      <c r="P19" s="53"/>
      <c r="Q19" s="53"/>
      <c r="R19" s="53"/>
      <c r="S19" s="53"/>
      <c r="T19" s="53"/>
      <c r="U19" s="53"/>
      <c r="V19" s="53"/>
      <c r="W19" s="55"/>
      <c r="X19" s="55"/>
      <c r="Y19" s="55"/>
      <c r="Z19" s="55"/>
      <c r="AA19" s="55"/>
      <c r="AB19" s="55"/>
      <c r="AC19" s="55"/>
      <c r="AD19" s="55"/>
      <c r="AE19" s="55"/>
      <c r="AF19" s="53"/>
      <c r="AG19" s="53"/>
      <c r="AH19" s="53"/>
      <c r="AI19" s="53"/>
      <c r="AJ19" s="53"/>
      <c r="AK19" s="53"/>
      <c r="AL19" s="53" t="s">
        <v>104</v>
      </c>
      <c r="AM19" s="53"/>
      <c r="AN19" s="53"/>
      <c r="AO19" s="53"/>
      <c r="AP19" s="53"/>
      <c r="AQ19" s="53"/>
      <c r="AR19" s="53"/>
      <c r="AS19" s="53"/>
      <c r="AT19" s="53"/>
      <c r="AU19" s="53"/>
      <c r="AV19" s="53"/>
      <c r="AW19" s="70"/>
    </row>
    <row r="20" spans="2:49" x14ac:dyDescent="0.5">
      <c r="B20" s="51"/>
      <c r="C20" s="51"/>
      <c r="D20" s="51"/>
      <c r="E20" s="51"/>
      <c r="F20" s="51"/>
      <c r="G20" s="51"/>
      <c r="H20" s="57"/>
      <c r="I20" s="51"/>
      <c r="J20" s="51"/>
      <c r="K20" s="51"/>
      <c r="L20" s="51"/>
      <c r="M20" s="51"/>
      <c r="N20" s="51"/>
      <c r="O20" s="51"/>
      <c r="P20" s="51"/>
      <c r="Q20" s="51"/>
      <c r="R20" s="51"/>
      <c r="S20" s="51"/>
      <c r="T20" s="51"/>
      <c r="U20" s="51"/>
      <c r="V20" s="51"/>
      <c r="AF20" s="51"/>
      <c r="AG20" s="51"/>
      <c r="AH20" s="51"/>
      <c r="AI20" s="51"/>
      <c r="AJ20" s="51"/>
      <c r="AK20" s="51"/>
      <c r="AL20" s="51"/>
      <c r="AM20" s="51"/>
      <c r="AN20" s="51"/>
      <c r="AO20" s="51"/>
      <c r="AP20" s="51"/>
      <c r="AQ20" s="51"/>
      <c r="AR20" s="51"/>
      <c r="AS20" s="51"/>
      <c r="AT20" s="51"/>
      <c r="AU20" s="51"/>
      <c r="AV20" s="51"/>
      <c r="AW20" s="71"/>
    </row>
    <row r="21" spans="2:49" x14ac:dyDescent="0.5">
      <c r="B21" s="51"/>
      <c r="C21" s="51"/>
      <c r="D21" s="51"/>
      <c r="E21" s="51"/>
      <c r="F21" s="51"/>
      <c r="G21" s="51"/>
      <c r="H21" s="57"/>
      <c r="I21" s="51"/>
      <c r="M21" s="103" t="s">
        <v>122</v>
      </c>
      <c r="N21" s="103"/>
      <c r="O21" s="103"/>
      <c r="P21" s="103"/>
      <c r="Q21" s="103"/>
      <c r="R21" s="103"/>
      <c r="S21" s="103"/>
      <c r="T21" s="103"/>
      <c r="U21" s="103"/>
      <c r="V21" s="103"/>
      <c r="W21" s="103"/>
      <c r="X21" s="103"/>
      <c r="Y21" s="103"/>
      <c r="Z21" s="103"/>
      <c r="AA21" s="103"/>
      <c r="AB21" s="103"/>
      <c r="AF21" s="51"/>
      <c r="AG21" s="51"/>
      <c r="AH21" s="51"/>
      <c r="AI21" s="51"/>
      <c r="AJ21" s="51"/>
      <c r="AK21" s="51"/>
      <c r="AL21" s="51"/>
      <c r="AM21" s="51"/>
      <c r="AN21" s="51"/>
      <c r="AO21" s="51"/>
      <c r="AP21" s="51"/>
      <c r="AQ21" s="51"/>
      <c r="AR21" s="51"/>
      <c r="AS21" s="51"/>
      <c r="AT21" s="51"/>
      <c r="AU21" s="51"/>
      <c r="AV21" s="51"/>
      <c r="AW21" s="71"/>
    </row>
    <row r="22" spans="2:49" x14ac:dyDescent="0.5">
      <c r="B22" s="51"/>
      <c r="C22" s="51"/>
      <c r="D22" s="51"/>
      <c r="E22" s="51"/>
      <c r="F22" s="51"/>
      <c r="G22" s="51"/>
      <c r="H22" s="57"/>
      <c r="I22" s="51"/>
      <c r="M22" s="103"/>
      <c r="N22" s="103"/>
      <c r="O22" s="103"/>
      <c r="P22" s="103"/>
      <c r="Q22" s="103"/>
      <c r="R22" s="103"/>
      <c r="S22" s="103"/>
      <c r="T22" s="103"/>
      <c r="U22" s="103"/>
      <c r="V22" s="103"/>
      <c r="W22" s="103"/>
      <c r="X22" s="103"/>
      <c r="Y22" s="103"/>
      <c r="Z22" s="103"/>
      <c r="AA22" s="103"/>
      <c r="AB22" s="103"/>
      <c r="AF22" s="51"/>
      <c r="AG22" s="51"/>
      <c r="AH22" s="51"/>
      <c r="AI22" s="51"/>
      <c r="AJ22" s="51"/>
      <c r="AK22" s="51"/>
      <c r="AL22" s="51"/>
      <c r="AM22" s="51"/>
      <c r="AN22" s="51"/>
      <c r="AO22" s="51"/>
      <c r="AP22" s="51"/>
      <c r="AQ22" s="51"/>
      <c r="AR22" s="51"/>
      <c r="AS22" s="51"/>
      <c r="AT22" s="51"/>
      <c r="AU22" s="51"/>
      <c r="AV22" s="51"/>
      <c r="AW22" s="71"/>
    </row>
    <row r="23" spans="2:49" x14ac:dyDescent="0.5">
      <c r="B23" s="51"/>
      <c r="C23" s="51"/>
      <c r="D23" s="51"/>
      <c r="E23" s="51"/>
      <c r="F23" s="51">
        <v>320</v>
      </c>
      <c r="G23" s="51"/>
      <c r="H23" s="57"/>
      <c r="I23" s="51"/>
      <c r="S23" s="51"/>
      <c r="T23" s="51"/>
      <c r="U23" s="51"/>
      <c r="V23" s="51"/>
      <c r="AF23" s="51"/>
      <c r="AG23" s="51"/>
      <c r="AH23" s="51"/>
      <c r="AI23" s="51"/>
      <c r="AJ23" s="51"/>
      <c r="AK23" s="51"/>
      <c r="AL23" s="51"/>
      <c r="AM23" s="51"/>
      <c r="AN23" s="51"/>
      <c r="AO23" s="51"/>
      <c r="AP23" s="51"/>
      <c r="AQ23" s="51"/>
      <c r="AR23" s="51"/>
      <c r="AS23" s="51"/>
      <c r="AT23" s="51"/>
      <c r="AU23" s="51"/>
      <c r="AV23" s="51"/>
      <c r="AW23" s="71"/>
    </row>
    <row r="24" spans="2:49" ht="16.149999999999999" thickBot="1" x14ac:dyDescent="0.55000000000000004">
      <c r="B24" s="51"/>
      <c r="C24" s="51"/>
      <c r="D24" s="51"/>
      <c r="E24" s="51"/>
      <c r="F24" s="51"/>
      <c r="G24" s="51"/>
      <c r="H24" s="64"/>
      <c r="I24" s="61"/>
      <c r="J24" s="67"/>
      <c r="K24" s="67"/>
      <c r="L24" s="67"/>
      <c r="M24" s="67"/>
      <c r="N24" s="67"/>
      <c r="O24" s="67"/>
      <c r="P24" s="67"/>
      <c r="Q24" s="67"/>
      <c r="R24" s="67"/>
      <c r="S24" s="61"/>
      <c r="T24" s="61"/>
      <c r="U24" s="61"/>
      <c r="V24" s="61"/>
      <c r="W24" s="67"/>
      <c r="X24" s="67"/>
      <c r="Y24" s="67"/>
      <c r="Z24" s="67"/>
      <c r="AA24" s="67"/>
      <c r="AB24" s="67"/>
      <c r="AC24" s="67"/>
      <c r="AD24" s="67"/>
      <c r="AE24" s="67"/>
      <c r="AF24" s="61"/>
      <c r="AG24" s="61"/>
      <c r="AH24" s="61"/>
      <c r="AI24" s="61"/>
      <c r="AJ24" s="61"/>
      <c r="AK24" s="61"/>
      <c r="AL24" s="61" t="s">
        <v>105</v>
      </c>
      <c r="AM24" s="61"/>
      <c r="AN24" s="61"/>
      <c r="AO24" s="61"/>
      <c r="AP24" s="61"/>
      <c r="AQ24" s="61"/>
      <c r="AR24" s="61"/>
      <c r="AS24" s="61"/>
      <c r="AT24" s="61"/>
      <c r="AU24" s="61"/>
      <c r="AV24" s="61"/>
      <c r="AW24" s="72"/>
    </row>
    <row r="25" spans="2:49" x14ac:dyDescent="0.5">
      <c r="B25" s="51"/>
      <c r="C25" s="51"/>
      <c r="D25" s="51"/>
      <c r="E25" s="51"/>
      <c r="F25" s="51"/>
      <c r="G25" s="51"/>
      <c r="AW25" s="51"/>
    </row>
    <row r="26" spans="2:49" x14ac:dyDescent="0.5">
      <c r="B26" s="51"/>
      <c r="C26" s="51"/>
      <c r="D26" s="51"/>
      <c r="E26" s="51"/>
      <c r="F26" s="51"/>
      <c r="G26" s="51"/>
      <c r="AW26" s="51"/>
    </row>
    <row r="27" spans="2:49" x14ac:dyDescent="0.5">
      <c r="B27" s="51"/>
      <c r="C27" s="51"/>
      <c r="D27" s="51"/>
      <c r="E27" s="51"/>
      <c r="F27" s="51"/>
      <c r="G27" s="51"/>
      <c r="H27" s="51"/>
      <c r="AT27" s="51"/>
      <c r="AU27" s="51"/>
      <c r="AV27" s="51"/>
      <c r="AW27" s="51"/>
    </row>
    <row r="28" spans="2:49" x14ac:dyDescent="0.5">
      <c r="B28" s="51"/>
      <c r="C28" s="51"/>
      <c r="D28" s="51"/>
      <c r="E28" s="51"/>
      <c r="F28" s="51"/>
      <c r="G28" s="51"/>
      <c r="H28" s="51"/>
      <c r="AT28" s="51"/>
      <c r="AU28" s="51"/>
      <c r="AV28" s="51"/>
      <c r="AW28" s="51"/>
    </row>
  </sheetData>
  <mergeCells count="7">
    <mergeCell ref="B2:F2"/>
    <mergeCell ref="M21:AB22"/>
    <mergeCell ref="AA7:AB7"/>
    <mergeCell ref="AK7:AL7"/>
    <mergeCell ref="AA8:AB8"/>
    <mergeCell ref="AK8:AL8"/>
    <mergeCell ref="Q10:S10"/>
  </mergeCells>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GT</vt:lpstr>
      <vt:lpstr>01 Necesidad Raciones</vt:lpstr>
      <vt:lpstr>02 Necesidad Agua</vt:lpstr>
      <vt:lpstr>03 Necesidad DMFO</vt:lpstr>
      <vt:lpstr>04 Necesidad JP-5</vt:lpstr>
      <vt:lpstr>05 Máx. 1er aprov. en puerto.</vt:lpstr>
      <vt:lpstr>06 Grafico RAM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2024-12-20T01:53:58Z</dcterms:modified>
</cp:coreProperties>
</file>