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240E2946-332C-504F-8AFD-765A645E9554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Área Plano de Flotación" sheetId="2" r:id="rId1"/>
    <sheet name="Volumen Sumergido" sheetId="1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2" i="1" l="1"/>
  <c r="B36" i="1" a="1"/>
  <c r="B36" i="1"/>
  <c r="I7" i="2"/>
  <c r="B33" i="2"/>
  <c r="C33" i="2"/>
  <c r="D33" i="2"/>
  <c r="E33" i="2"/>
  <c r="F33" i="2"/>
  <c r="G33" i="2"/>
  <c r="H33" i="2"/>
  <c r="I33" i="2"/>
  <c r="J33" i="2"/>
  <c r="K33" i="2"/>
  <c r="L33" i="2"/>
  <c r="S27" i="2" a="1"/>
  <c r="S27" i="2"/>
  <c r="R30" i="2" a="1"/>
  <c r="R30" i="2"/>
  <c r="D40" i="2" a="1"/>
  <c r="D40" i="2"/>
  <c r="S15" i="2" a="1"/>
  <c r="S15" i="2"/>
  <c r="J40" i="2" a="1"/>
  <c r="J40" i="2"/>
  <c r="G40" i="2"/>
  <c r="D41" i="2" a="1"/>
  <c r="D41" i="2"/>
  <c r="S19" i="2" a="1"/>
  <c r="S19" i="2"/>
  <c r="J41" i="2" a="1"/>
  <c r="J41" i="2"/>
  <c r="G41" i="2"/>
  <c r="D42" i="2" a="1"/>
  <c r="D42" i="2"/>
  <c r="S23" i="2" a="1"/>
  <c r="S23" i="2"/>
  <c r="J42" i="2" a="1"/>
  <c r="J42" i="2"/>
  <c r="G42" i="2"/>
  <c r="D43" i="2" a="1"/>
  <c r="D43" i="2"/>
  <c r="J43" i="2" a="1"/>
  <c r="J43" i="2"/>
  <c r="G43" i="2"/>
  <c r="D39" i="2" a="1"/>
  <c r="D39" i="2"/>
  <c r="S11" i="2" a="1"/>
  <c r="S11" i="2"/>
  <c r="J39" i="2" a="1"/>
  <c r="J39" i="2"/>
  <c r="G39" i="2"/>
  <c r="S26" i="2" a="1"/>
  <c r="S26" i="2"/>
  <c r="S22" i="2" a="1"/>
  <c r="S22" i="2"/>
  <c r="S17" i="2" a="1"/>
  <c r="S17" i="2"/>
  <c r="S13" i="2" a="1"/>
  <c r="S13" i="2"/>
  <c r="B43" i="1" a="1"/>
  <c r="B43" i="1"/>
  <c r="E43" i="1"/>
  <c r="B35" i="1" a="1"/>
  <c r="B35" i="1"/>
  <c r="I8" i="2"/>
  <c r="I7" i="1"/>
  <c r="E44" i="1"/>
  <c r="E45" i="1"/>
  <c r="E46" i="1"/>
  <c r="E47" i="1"/>
  <c r="B47" i="1" a="1"/>
  <c r="B47" i="1"/>
  <c r="B46" i="1" a="1"/>
  <c r="B46" i="1"/>
  <c r="B45" i="1" a="1"/>
  <c r="B45" i="1"/>
  <c r="B44" i="1" a="1"/>
  <c r="B44" i="1"/>
  <c r="C39" i="1" a="1"/>
  <c r="C39" i="1"/>
  <c r="D39" i="1" a="1"/>
  <c r="D39" i="1"/>
  <c r="E39" i="1" a="1"/>
  <c r="E39" i="1"/>
  <c r="F39" i="1" a="1"/>
  <c r="F39" i="1"/>
  <c r="G39" i="1" a="1"/>
  <c r="G39" i="1"/>
  <c r="H39" i="1" a="1"/>
  <c r="H39" i="1"/>
  <c r="I39" i="1" a="1"/>
  <c r="I39" i="1"/>
  <c r="J39" i="1" a="1"/>
  <c r="J39" i="1"/>
  <c r="K39" i="1" a="1"/>
  <c r="K39" i="1"/>
  <c r="L39" i="1" a="1"/>
  <c r="L39" i="1"/>
  <c r="B39" i="1" a="1"/>
  <c r="B39" i="1"/>
  <c r="C38" i="1" a="1"/>
  <c r="C38" i="1"/>
  <c r="D38" i="1" a="1"/>
  <c r="D38" i="1"/>
  <c r="E38" i="1" a="1"/>
  <c r="E38" i="1"/>
  <c r="F38" i="1" a="1"/>
  <c r="F38" i="1"/>
  <c r="G38" i="1" a="1"/>
  <c r="G38" i="1"/>
  <c r="H38" i="1" a="1"/>
  <c r="H38" i="1"/>
  <c r="I38" i="1" a="1"/>
  <c r="I38" i="1"/>
  <c r="J38" i="1" a="1"/>
  <c r="J38" i="1"/>
  <c r="K38" i="1" a="1"/>
  <c r="K38" i="1"/>
  <c r="L38" i="1" a="1"/>
  <c r="L38" i="1"/>
  <c r="B38" i="1" a="1"/>
  <c r="B38" i="1"/>
  <c r="C37" i="1" a="1"/>
  <c r="C37" i="1"/>
  <c r="D37" i="1" a="1"/>
  <c r="D37" i="1"/>
  <c r="E37" i="1" a="1"/>
  <c r="E37" i="1"/>
  <c r="F37" i="1" a="1"/>
  <c r="F37" i="1"/>
  <c r="G37" i="1" a="1"/>
  <c r="G37" i="1"/>
  <c r="H37" i="1" a="1"/>
  <c r="H37" i="1"/>
  <c r="I37" i="1" a="1"/>
  <c r="I37" i="1"/>
  <c r="J37" i="1" a="1"/>
  <c r="J37" i="1"/>
  <c r="K37" i="1" a="1"/>
  <c r="K37" i="1"/>
  <c r="L37" i="1" a="1"/>
  <c r="L37" i="1"/>
  <c r="B37" i="1" a="1"/>
  <c r="B37" i="1"/>
  <c r="C36" i="1" a="1"/>
  <c r="C36" i="1"/>
  <c r="D36" i="1" a="1"/>
  <c r="D36" i="1"/>
  <c r="E36" i="1" a="1"/>
  <c r="E36" i="1"/>
  <c r="F36" i="1" a="1"/>
  <c r="F36" i="1"/>
  <c r="G36" i="1" a="1"/>
  <c r="G36" i="1"/>
  <c r="H36" i="1" a="1"/>
  <c r="H36" i="1"/>
  <c r="I36" i="1" a="1"/>
  <c r="I36" i="1"/>
  <c r="J36" i="1" a="1"/>
  <c r="J36" i="1"/>
  <c r="K36" i="1" a="1"/>
  <c r="K36" i="1"/>
  <c r="L36" i="1" a="1"/>
  <c r="L36" i="1"/>
  <c r="L35" i="1" a="1"/>
  <c r="L35" i="1"/>
  <c r="C35" i="1" a="1"/>
  <c r="C35" i="1"/>
  <c r="D35" i="1" a="1"/>
  <c r="D35" i="1"/>
  <c r="E35" i="1" a="1"/>
  <c r="E35" i="1"/>
  <c r="F35" i="1" a="1"/>
  <c r="F35" i="1"/>
  <c r="G35" i="1" a="1"/>
  <c r="G35" i="1"/>
  <c r="H35" i="1" a="1"/>
  <c r="H35" i="1"/>
  <c r="I35" i="1" a="1"/>
  <c r="I35" i="1"/>
  <c r="J35" i="1" a="1"/>
  <c r="J35" i="1"/>
  <c r="K35" i="1" a="1"/>
  <c r="K35" i="1"/>
  <c r="I8" i="1"/>
  <c r="B31" i="1"/>
  <c r="S12" i="2" a="1"/>
  <c r="S1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<sst xmlns="http://schemas.openxmlformats.org/spreadsheetml/2006/main" count="96" uniqueCount="62">
  <si>
    <t xml:space="preserve">Lpp = </t>
  </si>
  <si>
    <t>DWL =</t>
  </si>
  <si>
    <t>FP</t>
  </si>
  <si>
    <t>AP</t>
  </si>
  <si>
    <t>Simpson</t>
  </si>
  <si>
    <t>Nombre:</t>
  </si>
  <si>
    <t>pie</t>
  </si>
  <si>
    <t>Separación entre líneas de agua (dz)=</t>
  </si>
  <si>
    <t>Separación entre estaciones (dx)=</t>
  </si>
  <si>
    <t>NÚMERO DE ESTACIONES</t>
  </si>
  <si>
    <t>LÍNEA DE AGUA</t>
  </si>
  <si>
    <t>(pie)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</si>
  <si>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</si>
  <si>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WL de 10 pie</t>
  </si>
  <si>
    <t>WL  de 8 pie</t>
  </si>
  <si>
    <t>WL  de 6 pie</t>
  </si>
  <si>
    <t>WL de 4 pie</t>
  </si>
  <si>
    <t>WL de 2 pie</t>
  </si>
  <si>
    <t>Multip de</t>
  </si>
  <si>
    <t>10 pie WL</t>
  </si>
  <si>
    <t>8 pie WL</t>
  </si>
  <si>
    <t>6 pie WL</t>
  </si>
  <si>
    <t>4 pie WL</t>
  </si>
  <si>
    <t>2 pie WL</t>
  </si>
  <si>
    <t>PPr</t>
  </si>
  <si>
    <t>PPp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</si>
  <si>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</si>
  <si>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</si>
  <si>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</si>
  <si>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</si>
  <si>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</si>
  <si>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</si>
  <si>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</si>
  <si>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</si>
  <si>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Patrullero "3L"</t>
  </si>
  <si>
    <t>LAS MEDIA-MANGAS ESTÁN MEDIDAS EN PIE DESDE LA LÍNEA DE CRUJÍA</t>
  </si>
  <si>
    <t>Posición Longitudinal Centro de Flotación (pie) desde FP</t>
  </si>
  <si>
    <t>TABLA DE OFFSETS para el patrullero "YP"</t>
  </si>
  <si>
    <t>Multiplicador de Simpson</t>
  </si>
  <si>
    <t>Distancia desde FP (pie)</t>
  </si>
  <si>
    <t>ESTACIÓN NUMERO</t>
  </si>
  <si>
    <t>Desplazamiento (LT)</t>
  </si>
  <si>
    <t>LAS MEDIA MANGAS ESTÁN EN PIE MEDIDAS DESDE CRUJÍA</t>
  </si>
  <si>
    <t>Patrullero "YP"</t>
  </si>
  <si>
    <t>Densidad del agua salada</t>
  </si>
  <si>
    <t>Aceleración de gravedad</t>
  </si>
  <si>
    <r>
      <t>pie/s</t>
    </r>
    <r>
      <rPr>
        <vertAlign val="superscript"/>
        <sz val="10"/>
        <rFont val="Arial"/>
        <family val="2"/>
      </rPr>
      <t>2</t>
    </r>
  </si>
  <si>
    <t>1 Tonelada Larga</t>
  </si>
  <si>
    <t>lb</t>
  </si>
  <si>
    <t>MOMENTO</t>
  </si>
  <si>
    <t>WL 10 PIES</t>
  </si>
  <si>
    <t>PRODUCTO</t>
  </si>
  <si>
    <t xml:space="preserve">SUMA </t>
  </si>
  <si>
    <t>WL 8 PIES</t>
  </si>
  <si>
    <t>WL 6 PIES</t>
  </si>
  <si>
    <t>WL 4 PIES</t>
  </si>
  <si>
    <t>WL 2 PIES</t>
  </si>
  <si>
    <t>SIMPSON</t>
  </si>
  <si>
    <t>Antonia Álvarez Simonetti</t>
  </si>
  <si>
    <t xml:space="preserve">Antonia Álvarez Simonetti </t>
  </si>
  <si>
    <t>(lb s2)/pie4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</si>
</sst>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2" borderId="0" xfId="0" applyFill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3" borderId="42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21" xfId="0" applyBorder="1"/>
    <xf numFmtId="0" fontId="2" fillId="0" borderId="23" xfId="0" applyFont="1" applyBorder="1"/>
    <xf numFmtId="164" fontId="0" fillId="2" borderId="43" xfId="0" applyNumberFormat="1" applyFill="1" applyBorder="1"/>
    <xf numFmtId="164" fontId="0" fillId="2" borderId="44" xfId="0" applyNumberFormat="1" applyFill="1" applyBorder="1"/>
    <xf numFmtId="164" fontId="0" fillId="2" borderId="46" xfId="0" applyNumberFormat="1" applyFill="1" applyBorder="1"/>
    <xf numFmtId="164" fontId="0" fillId="2" borderId="29" xfId="0" applyNumberFormat="1" applyFill="1" applyBorder="1"/>
    <xf numFmtId="164" fontId="0" fillId="2" borderId="32" xfId="0" applyNumberFormat="1" applyFill="1" applyBorder="1"/>
    <xf numFmtId="164" fontId="0" fillId="2" borderId="31" xfId="0" applyNumberFormat="1" applyFill="1" applyBorder="1"/>
    <xf numFmtId="164" fontId="0" fillId="2" borderId="5" xfId="0" applyNumberFormat="1" applyFill="1" applyBorder="1"/>
    <xf numFmtId="164" fontId="0" fillId="2" borderId="45" xfId="0" applyNumberFormat="1" applyFill="1" applyBorder="1"/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7" xfId="0" applyFont="1" applyBorder="1" applyAlignment="1">
      <alignment horizontal="center"/>
    </xf>
    <xf numFmtId="14" fontId="0" fillId="2" borderId="21" xfId="0" applyNumberFormat="1" applyFill="1" applyBorder="1"/>
    <xf numFmtId="0" fontId="0" fillId="0" borderId="47" xfId="0" applyBorder="1"/>
    <xf numFmtId="0" fontId="0" fillId="3" borderId="47" xfId="0" applyFill="1" applyBorder="1"/>
    <xf numFmtId="2" fontId="0" fillId="2" borderId="7" xfId="0" applyNumberFormat="1" applyFill="1" applyBorder="1" applyAlignment="1">
      <alignment horizontal="center" vertical="center"/>
    </xf>
    <xf numFmtId="2" fontId="0" fillId="2" borderId="7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61"/>
  <sheetViews>
    <sheetView workbookViewId="0">
      <selection activeCell="W39" sqref="W39"/>
    </sheetView>
  </sheetViews>
  <sheetFormatPr defaultColWidth="9.16796875" defaultRowHeight="12.75" x14ac:dyDescent="0.15"/>
  <cols>
    <col min="1" max="1" width="16.5859375" customWidth="1"/>
    <col min="4" max="5" width="11.73046875" bestFit="1" customWidth="1"/>
    <col min="18" max="18" width="11.8671875" bestFit="1" customWidth="1"/>
  </cols>
  <sheetData>
    <row r="1" spans="1:29" x14ac:dyDescent="0.15">
      <c r="A1" s="1" t="s">
        <v>32</v>
      </c>
    </row>
    <row r="2" spans="1:29" x14ac:dyDescent="0.15">
      <c r="A2" s="1"/>
    </row>
    <row r="3" spans="1:29" x14ac:dyDescent="0.15">
      <c r="A3" s="1" t="s">
        <v>28</v>
      </c>
      <c r="H3" s="11" t="s">
        <v>5</v>
      </c>
      <c r="I3" s="27" t="s">
        <v>58</v>
      </c>
      <c r="J3" s="28"/>
      <c r="K3" s="28"/>
      <c r="L3" s="29"/>
    </row>
    <row r="4" spans="1:29" x14ac:dyDescent="0.15">
      <c r="H4" s="11" t="s">
        <v>29</v>
      </c>
      <c r="I4" s="80">
        <v>45868</v>
      </c>
      <c r="J4" s="28"/>
      <c r="K4" s="28"/>
      <c r="L4" s="29"/>
    </row>
    <row r="5" spans="1:29" x14ac:dyDescent="0.15">
      <c r="H5" s="12"/>
    </row>
    <row r="6" spans="1:29" x14ac:dyDescent="0.15">
      <c r="A6" s="53" t="s">
        <v>43</v>
      </c>
      <c r="B6" s="53"/>
    </row>
    <row r="7" spans="1:29" x14ac:dyDescent="0.15">
      <c r="B7" s="2" t="s">
        <v>0</v>
      </c>
      <c r="C7">
        <v>101.7</v>
      </c>
      <c r="D7" s="33" t="s">
        <v>6</v>
      </c>
      <c r="E7" s="33" t="s">
        <v>8</v>
      </c>
      <c r="I7" s="26">
        <f>LPP/(11-1)</f>
        <v>10.17</v>
      </c>
      <c r="J7" s="33" t="s">
        <v>6</v>
      </c>
    </row>
    <row r="8" spans="1:29" x14ac:dyDescent="0.15">
      <c r="B8" s="2" t="s">
        <v>1</v>
      </c>
      <c r="C8">
        <v>6</v>
      </c>
      <c r="D8" s="33" t="s">
        <v>6</v>
      </c>
      <c r="E8" s="33" t="s">
        <v>7</v>
      </c>
      <c r="I8" s="26">
        <f>10/(11-1)</f>
        <v>1</v>
      </c>
      <c r="J8" s="33" t="s">
        <v>6</v>
      </c>
    </row>
    <row r="10" spans="1:29" ht="13.5" thickBot="1" x14ac:dyDescent="0.2"/>
    <row r="11" spans="1:29" ht="13.5" thickTop="1" x14ac:dyDescent="0.15">
      <c r="A11" s="13"/>
      <c r="B11" s="59" t="s">
        <v>37</v>
      </c>
      <c r="C11" s="60"/>
      <c r="D11" s="60"/>
      <c r="E11" s="60"/>
      <c r="F11" s="60"/>
      <c r="G11" s="60"/>
      <c r="H11" s="60"/>
      <c r="I11" s="60"/>
      <c r="J11" s="60"/>
      <c r="K11" s="60"/>
      <c r="L11" s="61"/>
      <c r="P11" s="82" t="s">
        <v>50</v>
      </c>
      <c r="Q11" s="82"/>
      <c r="R11" s="81" t="s">
        <v>49</v>
      </c>
      <c r="S11" s="81" cm="1">
        <f t="array" ref="S11:AC11">B18:L18*$B$33:$L$33</f>
        <v>0</v>
      </c>
      <c r="T11" s="81">
        <v>52.884</v>
      </c>
      <c r="U11" s="81">
        <v>174.92399999999998</v>
      </c>
      <c r="V11" s="81">
        <v>308.15099999999995</v>
      </c>
      <c r="W11" s="81">
        <v>439.34400000000005</v>
      </c>
      <c r="X11" s="81">
        <v>564.43499999999995</v>
      </c>
      <c r="Y11" s="81">
        <v>671.21999999999991</v>
      </c>
      <c r="Z11" s="81">
        <v>768.85199999999998</v>
      </c>
      <c r="AA11" s="81">
        <v>862.41599999999994</v>
      </c>
      <c r="AB11" s="81">
        <v>924.45299999999997</v>
      </c>
      <c r="AC11" s="81">
        <v>986.49</v>
      </c>
    </row>
    <row r="12" spans="1:29" x14ac:dyDescent="0.15">
      <c r="A12" s="14"/>
      <c r="L12" s="15"/>
      <c r="P12" s="81"/>
      <c r="Q12" s="81"/>
      <c r="R12" s="81" t="s">
        <v>51</v>
      </c>
      <c r="S12" s="81" cm="1">
        <f t="array" ref="S12:AC12">(_xlfn.ANCHORARRAY(S11)*B29:L29)</f>
        <v>0</v>
      </c>
      <c r="T12" s="81">
        <v>211.536</v>
      </c>
      <c r="U12" s="81">
        <v>349.84799999999996</v>
      </c>
      <c r="V12" s="81">
        <v>1232.6039999999998</v>
      </c>
      <c r="W12" s="81">
        <v>878.6880000000001</v>
      </c>
      <c r="X12" s="81">
        <v>2257.7399999999998</v>
      </c>
      <c r="Y12" s="81">
        <v>1342.4399999999998</v>
      </c>
      <c r="Z12" s="81">
        <v>3075.4079999999999</v>
      </c>
      <c r="AA12" s="81">
        <v>1724.8319999999999</v>
      </c>
      <c r="AB12" s="81">
        <v>3697.8119999999999</v>
      </c>
      <c r="AC12" s="81">
        <v>986.49</v>
      </c>
    </row>
    <row r="13" spans="1:29" x14ac:dyDescent="0.15">
      <c r="A13" s="14"/>
      <c r="B13" s="54" t="s">
        <v>42</v>
      </c>
      <c r="C13" s="55"/>
      <c r="D13" s="55"/>
      <c r="E13" s="55"/>
      <c r="F13" s="55"/>
      <c r="G13" s="55"/>
      <c r="H13" s="55"/>
      <c r="I13" s="55"/>
      <c r="J13" s="55"/>
      <c r="K13" s="55"/>
      <c r="L13" s="56"/>
      <c r="P13" s="81"/>
      <c r="Q13" s="81"/>
      <c r="R13" s="81" t="s">
        <v>52</v>
      </c>
      <c r="S13" s="81" cm="1">
        <f t="array" ref="S13">SUMPRODUCT(_xlfn.ANCHORARRAY($S$11)*$B$29:$L$29)</f>
        <v>15757.397999999999</v>
      </c>
      <c r="T13" s="81"/>
      <c r="U13" s="81"/>
      <c r="V13" s="81"/>
      <c r="W13" s="81"/>
      <c r="X13" s="81"/>
      <c r="Y13" s="81"/>
      <c r="Z13" s="81"/>
      <c r="AA13" s="81"/>
      <c r="AB13" s="81"/>
      <c r="AC13" s="81"/>
    </row>
    <row r="14" spans="1:29" x14ac:dyDescent="0.15">
      <c r="A14" s="14"/>
      <c r="B14" s="3"/>
      <c r="C14" s="3"/>
      <c r="D14" s="3"/>
      <c r="E14" s="3"/>
      <c r="F14" s="3"/>
      <c r="G14" s="3"/>
      <c r="H14" s="3"/>
      <c r="I14" s="3"/>
      <c r="J14" s="3"/>
      <c r="K14" s="3"/>
      <c r="L14" s="16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</row>
    <row r="15" spans="1:29" x14ac:dyDescent="0.15">
      <c r="A15" s="14"/>
      <c r="B15" s="57" t="s">
        <v>40</v>
      </c>
      <c r="C15" s="57"/>
      <c r="D15" s="57"/>
      <c r="E15" s="57"/>
      <c r="F15" s="57"/>
      <c r="G15" s="57"/>
      <c r="H15" s="57"/>
      <c r="I15" s="57"/>
      <c r="J15" s="57"/>
      <c r="K15" s="57"/>
      <c r="L15" s="58"/>
      <c r="P15" s="82" t="s">
        <v>53</v>
      </c>
      <c r="Q15" s="82"/>
      <c r="R15" s="81" t="s">
        <v>49</v>
      </c>
      <c r="S15" s="81" cm="1">
        <f t="array" ref="S15:AC15">B20:L20*B33:L33</f>
        <v>0</v>
      </c>
      <c r="T15" s="81">
        <v>41.696999999999996</v>
      </c>
      <c r="U15" s="81">
        <v>154.584</v>
      </c>
      <c r="V15" s="81">
        <v>286.79399999999998</v>
      </c>
      <c r="W15" s="81">
        <v>423.072</v>
      </c>
      <c r="X15" s="81">
        <v>549.18000000000006</v>
      </c>
      <c r="Y15" s="81">
        <v>652.91399999999987</v>
      </c>
      <c r="Z15" s="81">
        <v>754.61399999999992</v>
      </c>
      <c r="AA15" s="81">
        <v>829.87199999999996</v>
      </c>
      <c r="AB15" s="81">
        <v>906.14700000000005</v>
      </c>
      <c r="AC15" s="81">
        <v>966.15</v>
      </c>
    </row>
    <row r="16" spans="1:29" x14ac:dyDescent="0.15">
      <c r="A16" s="17" t="s">
        <v>10</v>
      </c>
      <c r="B16" s="7" t="s">
        <v>2</v>
      </c>
      <c r="C16" s="4"/>
      <c r="D16" s="4"/>
      <c r="E16" s="4"/>
      <c r="F16" s="4"/>
      <c r="G16" s="4"/>
      <c r="H16" s="4"/>
      <c r="I16" s="4"/>
      <c r="J16" s="4"/>
      <c r="K16" s="4"/>
      <c r="L16" s="18" t="s">
        <v>3</v>
      </c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</row>
    <row r="17" spans="1:29" x14ac:dyDescent="0.15">
      <c r="A17" s="19" t="s">
        <v>11</v>
      </c>
      <c r="B17" s="8">
        <v>0</v>
      </c>
      <c r="C17" s="6">
        <v>1</v>
      </c>
      <c r="D17" s="6">
        <v>2</v>
      </c>
      <c r="E17" s="6">
        <v>3</v>
      </c>
      <c r="F17" s="6">
        <v>4</v>
      </c>
      <c r="G17" s="6">
        <v>5</v>
      </c>
      <c r="H17" s="6">
        <v>6</v>
      </c>
      <c r="I17" s="6">
        <v>7</v>
      </c>
      <c r="J17" s="6">
        <v>8</v>
      </c>
      <c r="K17" s="6">
        <v>9</v>
      </c>
      <c r="L17" s="20">
        <v>10</v>
      </c>
      <c r="P17" s="81"/>
      <c r="Q17" s="81"/>
      <c r="R17" s="81"/>
      <c r="S17" s="81" cm="1">
        <f t="array" ref="S17">SUMPRODUCT(_xlfn.ANCHORARRAY($S$15)*$B$29:$L$29)</f>
        <v>15240.761999999999</v>
      </c>
      <c r="T17" s="81"/>
      <c r="U17" s="81"/>
      <c r="V17" s="81"/>
      <c r="W17" s="81"/>
      <c r="X17" s="81"/>
      <c r="Y17" s="81"/>
      <c r="Z17" s="81"/>
      <c r="AA17" s="81"/>
      <c r="AB17" s="81"/>
      <c r="AC17" s="81"/>
    </row>
    <row r="18" spans="1:29" x14ac:dyDescent="0.15">
      <c r="A18" s="21">
        <v>10</v>
      </c>
      <c r="B18" s="9">
        <v>1.1000000000000001</v>
      </c>
      <c r="C18" s="9">
        <v>5.2</v>
      </c>
      <c r="D18" s="9">
        <v>8.6</v>
      </c>
      <c r="E18" s="9">
        <v>10.1</v>
      </c>
      <c r="F18" s="9">
        <v>10.8</v>
      </c>
      <c r="G18" s="9">
        <v>11.1</v>
      </c>
      <c r="H18" s="9">
        <v>11</v>
      </c>
      <c r="I18" s="9">
        <v>10.8</v>
      </c>
      <c r="J18" s="9">
        <v>10.6</v>
      </c>
      <c r="K18" s="9">
        <v>10.1</v>
      </c>
      <c r="L18" s="22">
        <v>9.6999999999999993</v>
      </c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</row>
    <row r="19" spans="1:29" x14ac:dyDescent="0.15">
      <c r="A19" s="17">
        <v>9</v>
      </c>
      <c r="B19" s="9">
        <v>0.8</v>
      </c>
      <c r="C19" s="9">
        <v>4.7</v>
      </c>
      <c r="D19" s="9">
        <v>8.1</v>
      </c>
      <c r="E19" s="9">
        <v>9.6999999999999993</v>
      </c>
      <c r="F19" s="9">
        <v>10.6</v>
      </c>
      <c r="G19" s="9">
        <v>10.9</v>
      </c>
      <c r="H19" s="9">
        <v>10.8</v>
      </c>
      <c r="I19" s="9">
        <v>10.7</v>
      </c>
      <c r="J19" s="9">
        <v>10.4</v>
      </c>
      <c r="K19" s="9">
        <v>10</v>
      </c>
      <c r="L19" s="22">
        <v>9.6</v>
      </c>
      <c r="P19" s="82" t="s">
        <v>54</v>
      </c>
      <c r="Q19" s="82"/>
      <c r="R19" s="81" t="s">
        <v>49</v>
      </c>
      <c r="S19" s="81" cm="1">
        <f t="array" ref="S19:AC19">B22:L22*B33:L33</f>
        <v>0</v>
      </c>
      <c r="T19" s="81">
        <v>30.509999999999998</v>
      </c>
      <c r="U19" s="81">
        <v>128.142</v>
      </c>
      <c r="V19" s="81">
        <v>265.43699999999995</v>
      </c>
      <c r="W19" s="81">
        <v>406.8</v>
      </c>
      <c r="X19" s="81">
        <v>539.01</v>
      </c>
      <c r="Y19" s="81">
        <v>640.70999999999992</v>
      </c>
      <c r="Z19" s="81">
        <v>726.13799999999992</v>
      </c>
      <c r="AA19" s="81">
        <v>797.32800000000009</v>
      </c>
      <c r="AB19" s="81">
        <v>869.53499999999997</v>
      </c>
      <c r="AC19" s="81">
        <v>915.30000000000007</v>
      </c>
    </row>
    <row r="20" spans="1:29" x14ac:dyDescent="0.15">
      <c r="A20" s="17">
        <v>8</v>
      </c>
      <c r="B20" s="9">
        <v>0.5</v>
      </c>
      <c r="C20" s="9">
        <v>4.0999999999999996</v>
      </c>
      <c r="D20" s="9">
        <v>7.6</v>
      </c>
      <c r="E20" s="9">
        <v>9.4</v>
      </c>
      <c r="F20" s="9">
        <v>10.4</v>
      </c>
      <c r="G20" s="9">
        <v>10.8</v>
      </c>
      <c r="H20" s="9">
        <v>10.7</v>
      </c>
      <c r="I20" s="9">
        <v>10.6</v>
      </c>
      <c r="J20" s="9">
        <v>10.199999999999999</v>
      </c>
      <c r="K20" s="9">
        <v>9.9</v>
      </c>
      <c r="L20" s="22">
        <v>9.5</v>
      </c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</row>
    <row r="21" spans="1:29" x14ac:dyDescent="0.15">
      <c r="A21" s="17">
        <v>7</v>
      </c>
      <c r="B21" s="9">
        <v>0.3</v>
      </c>
      <c r="C21" s="9">
        <v>3.6</v>
      </c>
      <c r="D21" s="9">
        <v>7</v>
      </c>
      <c r="E21" s="9">
        <v>9.1</v>
      </c>
      <c r="F21" s="9">
        <v>10.199999999999999</v>
      </c>
      <c r="G21" s="9">
        <v>10.7</v>
      </c>
      <c r="H21" s="9">
        <v>10.6</v>
      </c>
      <c r="I21" s="9">
        <v>10.5</v>
      </c>
      <c r="J21" s="9">
        <v>10.1</v>
      </c>
      <c r="K21" s="9">
        <v>9.6999999999999993</v>
      </c>
      <c r="L21" s="22">
        <v>9.4</v>
      </c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</row>
    <row r="22" spans="1:29" x14ac:dyDescent="0.15">
      <c r="A22" s="17">
        <v>6</v>
      </c>
      <c r="B22" s="9">
        <v>0.1</v>
      </c>
      <c r="C22" s="9">
        <v>3</v>
      </c>
      <c r="D22" s="9">
        <v>6.3</v>
      </c>
      <c r="E22" s="9">
        <v>8.6999999999999993</v>
      </c>
      <c r="F22" s="9">
        <v>10</v>
      </c>
      <c r="G22" s="9">
        <v>10.6</v>
      </c>
      <c r="H22" s="9">
        <v>10.5</v>
      </c>
      <c r="I22" s="9">
        <v>10.199999999999999</v>
      </c>
      <c r="J22" s="9">
        <v>9.8000000000000007</v>
      </c>
      <c r="K22" s="9">
        <v>9.5</v>
      </c>
      <c r="L22" s="22">
        <v>9</v>
      </c>
      <c r="P22" s="81"/>
      <c r="Q22" s="81"/>
      <c r="R22" s="81"/>
      <c r="S22" s="81" cm="1">
        <f t="array" ref="S22">SUMPRODUCT(_xlfn.ANCHORARRAY($S$19)*$B$29:$L$29)</f>
        <v>14583.779999999999</v>
      </c>
      <c r="T22" s="81"/>
      <c r="U22" s="81"/>
      <c r="V22" s="81"/>
      <c r="W22" s="81"/>
      <c r="X22" s="81"/>
      <c r="Y22" s="81"/>
      <c r="Z22" s="81"/>
      <c r="AA22" s="81"/>
      <c r="AB22" s="81"/>
      <c r="AC22" s="81"/>
    </row>
    <row r="23" spans="1:29" x14ac:dyDescent="0.15">
      <c r="A23" s="17">
        <v>5</v>
      </c>
      <c r="B23" s="9">
        <v>0</v>
      </c>
      <c r="C23" s="9">
        <v>2.4</v>
      </c>
      <c r="D23" s="9">
        <v>5.5</v>
      </c>
      <c r="E23" s="9">
        <v>8.1999999999999993</v>
      </c>
      <c r="F23" s="9">
        <v>9.5</v>
      </c>
      <c r="G23" s="9">
        <v>10.1</v>
      </c>
      <c r="H23" s="9">
        <v>10.1</v>
      </c>
      <c r="I23" s="9">
        <v>9.6999999999999993</v>
      </c>
      <c r="J23" s="9">
        <v>9.3000000000000007</v>
      </c>
      <c r="K23" s="9">
        <v>8.8000000000000007</v>
      </c>
      <c r="L23" s="22">
        <v>8</v>
      </c>
      <c r="P23" s="82" t="s">
        <v>55</v>
      </c>
      <c r="Q23" s="82"/>
      <c r="R23" s="81" t="s">
        <v>49</v>
      </c>
      <c r="S23" s="81" cm="1">
        <f t="array" ref="S23:AC23">B24:L24*B33:L33</f>
        <v>0</v>
      </c>
      <c r="T23" s="81">
        <v>19.323</v>
      </c>
      <c r="U23" s="81">
        <v>91.53</v>
      </c>
      <c r="V23" s="81">
        <v>222.72299999999998</v>
      </c>
      <c r="W23" s="81">
        <v>357.98400000000004</v>
      </c>
      <c r="X23" s="81">
        <v>477.99</v>
      </c>
      <c r="Y23" s="81">
        <v>579.68999999999994</v>
      </c>
      <c r="Z23" s="81">
        <v>647.82899999999995</v>
      </c>
      <c r="AA23" s="81">
        <v>683.42399999999998</v>
      </c>
      <c r="AB23" s="81">
        <v>668.16899999999998</v>
      </c>
      <c r="AC23" s="81">
        <v>355.95</v>
      </c>
    </row>
    <row r="24" spans="1:29" x14ac:dyDescent="0.15">
      <c r="A24" s="17">
        <v>4</v>
      </c>
      <c r="B24" s="9">
        <v>0</v>
      </c>
      <c r="C24" s="9">
        <v>1.9</v>
      </c>
      <c r="D24" s="9">
        <v>4.5</v>
      </c>
      <c r="E24" s="9">
        <v>7.3</v>
      </c>
      <c r="F24" s="9">
        <v>8.8000000000000007</v>
      </c>
      <c r="G24" s="9">
        <v>9.4</v>
      </c>
      <c r="H24" s="9">
        <v>9.5</v>
      </c>
      <c r="I24" s="9">
        <v>9.1</v>
      </c>
      <c r="J24" s="9">
        <v>8.4</v>
      </c>
      <c r="K24" s="9">
        <v>7.3</v>
      </c>
      <c r="L24" s="22">
        <v>3.5</v>
      </c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</row>
    <row r="25" spans="1:29" x14ac:dyDescent="0.15">
      <c r="A25" s="17">
        <v>3</v>
      </c>
      <c r="B25" s="9">
        <v>0</v>
      </c>
      <c r="C25" s="9">
        <v>1.3</v>
      </c>
      <c r="D25" s="9">
        <v>3.5</v>
      </c>
      <c r="E25" s="9">
        <v>6.2</v>
      </c>
      <c r="F25" s="9">
        <v>7.5</v>
      </c>
      <c r="G25" s="9">
        <v>8.1999999999999993</v>
      </c>
      <c r="H25" s="9">
        <v>8.6</v>
      </c>
      <c r="I25" s="9">
        <v>7.5</v>
      </c>
      <c r="J25" s="9">
        <v>5</v>
      </c>
      <c r="K25" s="9">
        <v>0</v>
      </c>
      <c r="L25" s="22">
        <v>0</v>
      </c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</row>
    <row r="26" spans="1:29" x14ac:dyDescent="0.15">
      <c r="A26" s="17">
        <v>2</v>
      </c>
      <c r="B26" s="9">
        <v>0</v>
      </c>
      <c r="C26" s="9">
        <v>0.8</v>
      </c>
      <c r="D26" s="9">
        <v>2.2999999999999998</v>
      </c>
      <c r="E26" s="9">
        <v>4.5</v>
      </c>
      <c r="F26" s="9">
        <v>5.3</v>
      </c>
      <c r="G26" s="9">
        <v>6</v>
      </c>
      <c r="H26" s="9">
        <v>5.5</v>
      </c>
      <c r="I26" s="9">
        <v>2</v>
      </c>
      <c r="J26" s="9">
        <v>0</v>
      </c>
      <c r="K26" s="9">
        <v>0</v>
      </c>
      <c r="L26" s="22">
        <v>0</v>
      </c>
      <c r="P26" s="81"/>
      <c r="Q26" s="81"/>
      <c r="R26" s="81"/>
      <c r="S26" s="81" cm="1">
        <f t="array" ref="S26">SUMPRODUCT(_xlfn.ANCHORARRAY($S$23)*$B$29:$L$29)</f>
        <v>11925.342000000001</v>
      </c>
      <c r="T26" s="81"/>
      <c r="U26" s="81"/>
      <c r="V26" s="81"/>
      <c r="W26" s="81"/>
      <c r="X26" s="81"/>
      <c r="Y26" s="81"/>
      <c r="Z26" s="81"/>
      <c r="AA26" s="81"/>
      <c r="AB26" s="81"/>
      <c r="AC26" s="81"/>
    </row>
    <row r="27" spans="1:29" x14ac:dyDescent="0.15">
      <c r="A27" s="17">
        <v>1</v>
      </c>
      <c r="B27" s="9">
        <v>0</v>
      </c>
      <c r="C27" s="9">
        <v>0.2</v>
      </c>
      <c r="D27" s="9">
        <v>1</v>
      </c>
      <c r="E27" s="9">
        <v>2.2000000000000002</v>
      </c>
      <c r="F27" s="9">
        <v>2.2000000000000002</v>
      </c>
      <c r="G27" s="9">
        <v>1.7</v>
      </c>
      <c r="H27" s="9">
        <v>0</v>
      </c>
      <c r="I27" s="9">
        <v>0</v>
      </c>
      <c r="J27" s="9">
        <v>0</v>
      </c>
      <c r="K27" s="9">
        <v>0</v>
      </c>
      <c r="L27" s="22">
        <v>0</v>
      </c>
      <c r="P27" s="82" t="s">
        <v>56</v>
      </c>
      <c r="Q27" s="82"/>
      <c r="R27" s="81" t="s">
        <v>49</v>
      </c>
      <c r="S27" s="81" cm="1">
        <f t="array" ref="S27:AC27">B26:L26*B33:L33</f>
        <v>0</v>
      </c>
      <c r="T27" s="81">
        <v>8.136000000000001</v>
      </c>
      <c r="U27" s="81">
        <v>46.781999999999996</v>
      </c>
      <c r="V27" s="81">
        <v>137.29499999999999</v>
      </c>
      <c r="W27" s="81">
        <v>215.60399999999998</v>
      </c>
      <c r="X27" s="81">
        <v>305.10000000000002</v>
      </c>
      <c r="Y27" s="81">
        <v>335.60999999999996</v>
      </c>
      <c r="Z27" s="81">
        <v>142.38</v>
      </c>
      <c r="AA27" s="81">
        <v>0</v>
      </c>
      <c r="AB27" s="81">
        <v>0</v>
      </c>
      <c r="AC27" s="81">
        <v>0</v>
      </c>
    </row>
    <row r="28" spans="1:29" ht="13.5" thickBot="1" x14ac:dyDescent="0.2">
      <c r="A28" s="23">
        <v>0</v>
      </c>
      <c r="B28" s="24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5">
        <v>0</v>
      </c>
    </row>
    <row r="29" spans="1:29" ht="13.5" thickTop="1" x14ac:dyDescent="0.15">
      <c r="A29" s="74" t="s">
        <v>38</v>
      </c>
      <c r="B29" s="38">
        <v>1</v>
      </c>
      <c r="C29" s="38">
        <v>4</v>
      </c>
      <c r="D29" s="38">
        <v>2</v>
      </c>
      <c r="E29" s="38">
        <v>4</v>
      </c>
      <c r="F29" s="38">
        <v>2</v>
      </c>
      <c r="G29" s="38">
        <v>4</v>
      </c>
      <c r="H29" s="38">
        <v>2</v>
      </c>
      <c r="I29" s="38">
        <v>4</v>
      </c>
      <c r="J29" s="38">
        <v>2</v>
      </c>
      <c r="K29" s="38">
        <v>4</v>
      </c>
      <c r="L29" s="38">
        <v>1</v>
      </c>
    </row>
    <row r="30" spans="1:29" x14ac:dyDescent="0.15">
      <c r="A30" s="75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R30" cm="1">
        <f t="array" ref="R30">SUMPRODUCT(_xlfn.ANCHORARRAY($S$27)*$B$29:$L$29)</f>
        <v>3567.636</v>
      </c>
    </row>
    <row r="32" spans="1:29" ht="13.5" thickBot="1" x14ac:dyDescent="0.2"/>
    <row r="33" spans="1:12" ht="13.5" thickTop="1" x14ac:dyDescent="0.15">
      <c r="A33" s="74" t="s">
        <v>39</v>
      </c>
      <c r="B33" s="38">
        <f>$I$7*B17</f>
        <v>0</v>
      </c>
      <c r="C33" s="38">
        <f t="shared" ref="C33:L33" si="0">$I$7*C17</f>
        <v>10.17</v>
      </c>
      <c r="D33" s="38">
        <f t="shared" si="0"/>
        <v>20.34</v>
      </c>
      <c r="E33" s="38">
        <f t="shared" si="0"/>
        <v>30.509999999999998</v>
      </c>
      <c r="F33" s="38">
        <f t="shared" si="0"/>
        <v>40.68</v>
      </c>
      <c r="G33" s="38">
        <f t="shared" si="0"/>
        <v>50.85</v>
      </c>
      <c r="H33" s="38">
        <f t="shared" si="0"/>
        <v>61.019999999999996</v>
      </c>
      <c r="I33" s="38">
        <f t="shared" si="0"/>
        <v>71.19</v>
      </c>
      <c r="J33" s="38">
        <f t="shared" si="0"/>
        <v>81.36</v>
      </c>
      <c r="K33" s="38">
        <f t="shared" si="0"/>
        <v>91.53</v>
      </c>
      <c r="L33" s="38">
        <f t="shared" si="0"/>
        <v>101.7</v>
      </c>
    </row>
    <row r="34" spans="1:12" x14ac:dyDescent="0.15">
      <c r="A34" s="75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</row>
    <row r="36" spans="1:12" ht="13.5" thickBot="1" x14ac:dyDescent="0.2"/>
    <row r="37" spans="1:12" ht="15" customHeight="1" thickTop="1" x14ac:dyDescent="0.15">
      <c r="B37" s="64" t="s">
        <v>30</v>
      </c>
      <c r="C37" s="65"/>
      <c r="D37" s="68" t="s">
        <v>31</v>
      </c>
      <c r="E37" s="69"/>
      <c r="F37" s="65"/>
      <c r="G37" s="68" t="s">
        <v>36</v>
      </c>
      <c r="H37" s="69"/>
      <c r="I37" s="72"/>
    </row>
    <row r="38" spans="1:12" x14ac:dyDescent="0.15">
      <c r="B38" s="66"/>
      <c r="C38" s="67"/>
      <c r="D38" s="70"/>
      <c r="E38" s="71"/>
      <c r="F38" s="67"/>
      <c r="G38" s="70"/>
      <c r="H38" s="71"/>
      <c r="I38" s="73"/>
      <c r="J38" t="s">
        <v>57</v>
      </c>
    </row>
    <row r="39" spans="1:12" x14ac:dyDescent="0.15">
      <c r="B39" s="62" t="s">
        <v>19</v>
      </c>
      <c r="C39" s="63"/>
      <c r="D39" s="47" cm="1">
        <f t="array" ref="D39">2*(1/3)*$I$7*(SUMPRODUCT((B18:L18)*($B$29:$L$29)))</f>
        <v>1911.9599999999994</v>
      </c>
      <c r="E39" s="45"/>
      <c r="F39" s="48"/>
      <c r="G39" s="45">
        <f>(2/D39)*(1/3)*$I$7*J39</f>
        <v>55.877297872340435</v>
      </c>
      <c r="H39" s="45"/>
      <c r="I39" s="46"/>
      <c r="J39" cm="1">
        <f t="array" ref="J39">SUMPRODUCT(_xlfn.ANCHORARRAY($S$11)*$B$29:$L$29)</f>
        <v>15757.397999999999</v>
      </c>
    </row>
    <row r="40" spans="1:12" x14ac:dyDescent="0.15">
      <c r="B40" s="52" t="s">
        <v>20</v>
      </c>
      <c r="C40" s="53"/>
      <c r="D40" s="47" cm="1">
        <f t="array" ref="D40">2*(1/3)*$I$7*(SUMPRODUCT((B20:L20)*($B$29:$L$29)))</f>
        <v>1810.2599999999998</v>
      </c>
      <c r="E40" s="45"/>
      <c r="F40" s="48"/>
      <c r="G40" s="45">
        <f t="shared" ref="G40:G43" si="1">(2/D40)*(1/3)*$I$7*J40</f>
        <v>57.081505617977534</v>
      </c>
      <c r="H40" s="45"/>
      <c r="I40" s="46"/>
      <c r="J40" cm="1">
        <f t="array" ref="J40">SUMPRODUCT(_xlfn.ANCHORARRAY($S$15)*$B$29:$L$29)</f>
        <v>15240.761999999999</v>
      </c>
    </row>
    <row r="41" spans="1:12" x14ac:dyDescent="0.15">
      <c r="B41" s="52" t="s">
        <v>21</v>
      </c>
      <c r="C41" s="53"/>
      <c r="D41" s="47" cm="1">
        <f t="array" ref="D41">2*(1/3)*$I$7*(SUMPRODUCT((B22:L22)*($B$29:$L$29)))</f>
        <v>1697.0339999999997</v>
      </c>
      <c r="E41" s="45"/>
      <c r="F41" s="48"/>
      <c r="G41" s="45">
        <f t="shared" si="1"/>
        <v>58.265201757890544</v>
      </c>
      <c r="H41" s="45"/>
      <c r="I41" s="46"/>
      <c r="J41" cm="1">
        <f t="array" ref="J41">SUMPRODUCT(_xlfn.ANCHORARRAY($S$19)*$B$29:$L$29)</f>
        <v>14583.779999999999</v>
      </c>
    </row>
    <row r="42" spans="1:12" x14ac:dyDescent="0.15">
      <c r="B42" s="52" t="s">
        <v>22</v>
      </c>
      <c r="C42" s="53"/>
      <c r="D42" s="47" cm="1">
        <f t="array" ref="D42">2*(1/3)*$I$7*(SUMPRODUCT((B24:L24)*($B$29:$L$29)))</f>
        <v>1396.002</v>
      </c>
      <c r="E42" s="45"/>
      <c r="F42" s="48"/>
      <c r="G42" s="45">
        <f t="shared" si="1"/>
        <v>57.918125303545409</v>
      </c>
      <c r="H42" s="45"/>
      <c r="I42" s="46"/>
      <c r="J42" cm="1">
        <f t="array" ref="J42">SUMPRODUCT(_xlfn.ANCHORARRAY($S$23)*$B$29:$L$29)</f>
        <v>11925.342000000001</v>
      </c>
    </row>
    <row r="43" spans="1:12" ht="13.5" thickBot="1" x14ac:dyDescent="0.2">
      <c r="B43" s="50" t="s">
        <v>23</v>
      </c>
      <c r="C43" s="51"/>
      <c r="D43" s="42" cm="1">
        <f t="array" ref="D43">2*(1/3)*$I$7*(SUMPRODUCT((B26:L26)*($B$29:$L$29)))</f>
        <v>538.33199999999999</v>
      </c>
      <c r="E43" s="43"/>
      <c r="F43" s="49"/>
      <c r="G43" s="42">
        <f t="shared" si="1"/>
        <v>44.932443324937026</v>
      </c>
      <c r="H43" s="43"/>
      <c r="I43" s="44"/>
      <c r="J43" cm="1">
        <f t="array" ref="J43">SUMPRODUCT(_xlfn.ANCHORARRAY($S$27)*$B$29:$L$29)</f>
        <v>3567.636</v>
      </c>
    </row>
    <row r="44" spans="1:12" ht="13.5" thickTop="1" x14ac:dyDescent="0.15"/>
    <row r="61" ht="13.9" customHeight="1" x14ac:dyDescent="0.15"/>
  </sheetData>
  <mergeCells count="24"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  <mergeCell ref="A29:A30"/>
    <mergeCell ref="A33:A34"/>
    <mergeCell ref="D40:F40"/>
    <mergeCell ref="D41:F41"/>
    <mergeCell ref="D42:F42"/>
    <mergeCell ref="D43:F43"/>
    <mergeCell ref="B43:C43"/>
    <mergeCell ref="B40:C40"/>
    <mergeCell ref="B41:C41"/>
    <mergeCell ref="B42:C42"/>
    <mergeCell ref="G43:I43"/>
    <mergeCell ref="G39:I39"/>
    <mergeCell ref="G40:I40"/>
    <mergeCell ref="G41:I41"/>
    <mergeCell ref="G42:I42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7"/>
  <sheetViews>
    <sheetView tabSelected="1" topLeftCell="A8" workbookViewId="0">
      <selection activeCell="P41" sqref="P41"/>
    </sheetView>
  </sheetViews>
  <sheetFormatPr defaultColWidth="9.16796875" defaultRowHeight="12.75" x14ac:dyDescent="0.15"/>
  <cols>
    <col min="1" max="1" width="15.37109375" customWidth="1"/>
    <col min="13" max="13" width="10.11328125" bestFit="1" customWidth="1"/>
    <col min="14" max="17" width="8.4921875" bestFit="1" customWidth="1"/>
  </cols>
  <sheetData>
    <row r="1" spans="1:13" x14ac:dyDescent="0.15">
      <c r="A1" s="1" t="s">
        <v>27</v>
      </c>
      <c r="D1" s="12"/>
    </row>
    <row r="2" spans="1:13" x14ac:dyDescent="0.15">
      <c r="A2" s="1"/>
      <c r="D2" s="12"/>
    </row>
    <row r="3" spans="1:13" x14ac:dyDescent="0.15">
      <c r="A3" s="1" t="s">
        <v>33</v>
      </c>
      <c r="D3" s="12"/>
      <c r="H3" s="11" t="s">
        <v>5</v>
      </c>
      <c r="I3" s="27" t="s">
        <v>59</v>
      </c>
      <c r="J3" s="28"/>
      <c r="K3" s="28"/>
      <c r="L3" s="29"/>
    </row>
    <row r="4" spans="1:13" x14ac:dyDescent="0.15">
      <c r="A4" s="1"/>
      <c r="D4" s="12"/>
      <c r="H4" s="11" t="s">
        <v>29</v>
      </c>
      <c r="I4" s="80">
        <v>45868</v>
      </c>
      <c r="J4" s="28"/>
      <c r="K4" s="28"/>
      <c r="L4" s="29"/>
    </row>
    <row r="6" spans="1:13" x14ac:dyDescent="0.15">
      <c r="A6" s="53" t="s">
        <v>34</v>
      </c>
      <c r="B6" s="53"/>
    </row>
    <row r="7" spans="1:13" x14ac:dyDescent="0.15">
      <c r="B7" s="2" t="s">
        <v>0</v>
      </c>
      <c r="C7">
        <v>101.7</v>
      </c>
      <c r="D7" s="33" t="s">
        <v>6</v>
      </c>
      <c r="E7" s="33" t="s">
        <v>8</v>
      </c>
      <c r="I7" s="26">
        <f>C7/(11-1)</f>
        <v>10.17</v>
      </c>
      <c r="J7" s="33" t="s">
        <v>6</v>
      </c>
    </row>
    <row r="8" spans="1:13" x14ac:dyDescent="0.15">
      <c r="B8" s="2" t="s">
        <v>1</v>
      </c>
      <c r="C8">
        <v>6</v>
      </c>
      <c r="D8" s="33" t="s">
        <v>6</v>
      </c>
      <c r="E8" s="33" t="s">
        <v>7</v>
      </c>
      <c r="I8" s="26">
        <f>A18/(11-1)</f>
        <v>1</v>
      </c>
      <c r="J8" s="33" t="s">
        <v>6</v>
      </c>
    </row>
    <row r="10" spans="1:13" ht="13.5" thickBot="1" x14ac:dyDescent="0.2"/>
    <row r="11" spans="1:13" ht="13.5" thickTop="1" x14ac:dyDescent="0.15">
      <c r="A11" s="13"/>
      <c r="B11" s="59" t="s">
        <v>37</v>
      </c>
      <c r="C11" s="60"/>
      <c r="D11" s="60"/>
      <c r="E11" s="60"/>
      <c r="F11" s="60"/>
      <c r="G11" s="60"/>
      <c r="H11" s="60"/>
      <c r="I11" s="60"/>
      <c r="J11" s="60"/>
      <c r="K11" s="60"/>
      <c r="L11" s="61"/>
    </row>
    <row r="12" spans="1:13" x14ac:dyDescent="0.15">
      <c r="A12" s="14"/>
      <c r="L12" s="15"/>
    </row>
    <row r="13" spans="1:13" x14ac:dyDescent="0.15">
      <c r="A13" s="14"/>
      <c r="B13" s="54" t="s">
        <v>35</v>
      </c>
      <c r="C13" s="55"/>
      <c r="D13" s="55"/>
      <c r="E13" s="55"/>
      <c r="F13" s="55"/>
      <c r="G13" s="55"/>
      <c r="H13" s="55"/>
      <c r="I13" s="55"/>
      <c r="J13" s="55"/>
      <c r="K13" s="55"/>
      <c r="L13" s="56"/>
    </row>
    <row r="14" spans="1:13" x14ac:dyDescent="0.15">
      <c r="A14" s="14"/>
      <c r="B14" s="3"/>
      <c r="C14" s="3"/>
      <c r="D14" s="3"/>
      <c r="E14" s="3"/>
      <c r="F14" s="3"/>
      <c r="G14" s="3"/>
      <c r="H14" s="3"/>
      <c r="I14" s="3"/>
      <c r="J14" s="3"/>
      <c r="K14" s="3"/>
      <c r="L14" s="16"/>
    </row>
    <row r="15" spans="1:13" x14ac:dyDescent="0.15">
      <c r="A15" s="14"/>
      <c r="B15" s="57" t="s">
        <v>9</v>
      </c>
      <c r="C15" s="57"/>
      <c r="D15" s="57"/>
      <c r="E15" s="57"/>
      <c r="F15" s="57"/>
      <c r="G15" s="57"/>
      <c r="H15" s="57"/>
      <c r="I15" s="57"/>
      <c r="J15" s="57"/>
      <c r="K15" s="57"/>
      <c r="L15" s="58"/>
    </row>
    <row r="16" spans="1:13" x14ac:dyDescent="0.15">
      <c r="A16" s="17" t="s">
        <v>10</v>
      </c>
      <c r="B16" s="7" t="s">
        <v>24</v>
      </c>
      <c r="C16" s="4"/>
      <c r="D16" s="4"/>
      <c r="E16" s="4"/>
      <c r="F16" s="4"/>
      <c r="G16" s="4"/>
      <c r="H16" s="4"/>
      <c r="I16" s="4"/>
      <c r="J16" s="4"/>
      <c r="K16" s="4"/>
      <c r="L16" s="18" t="s">
        <v>25</v>
      </c>
      <c r="M16" s="35" t="s">
        <v>18</v>
      </c>
    </row>
    <row r="17" spans="1:17" x14ac:dyDescent="0.15">
      <c r="A17" s="34" t="s">
        <v>11</v>
      </c>
      <c r="B17" s="8">
        <v>0</v>
      </c>
      <c r="C17" s="6">
        <v>1</v>
      </c>
      <c r="D17" s="6">
        <v>2</v>
      </c>
      <c r="E17" s="6">
        <v>3</v>
      </c>
      <c r="F17" s="6">
        <v>4</v>
      </c>
      <c r="G17" s="6">
        <v>5</v>
      </c>
      <c r="H17" s="6">
        <v>6</v>
      </c>
      <c r="I17" s="6">
        <v>7</v>
      </c>
      <c r="J17" s="6">
        <v>8</v>
      </c>
      <c r="K17" s="6">
        <v>9</v>
      </c>
      <c r="L17" s="20">
        <v>10</v>
      </c>
      <c r="M17" s="36" t="s">
        <v>4</v>
      </c>
    </row>
    <row r="18" spans="1:17" x14ac:dyDescent="0.15">
      <c r="A18" s="21">
        <v>10</v>
      </c>
      <c r="B18" s="9">
        <v>1.1000000000000001</v>
      </c>
      <c r="C18" s="9">
        <v>5.2</v>
      </c>
      <c r="D18" s="9">
        <v>8.6</v>
      </c>
      <c r="E18" s="9">
        <v>10.1</v>
      </c>
      <c r="F18" s="9">
        <v>10.8</v>
      </c>
      <c r="G18" s="9">
        <v>11.1</v>
      </c>
      <c r="H18" s="9">
        <v>11</v>
      </c>
      <c r="I18" s="9">
        <v>10.8</v>
      </c>
      <c r="J18" s="9">
        <v>10.6</v>
      </c>
      <c r="K18" s="9">
        <v>10.1</v>
      </c>
      <c r="L18" s="22">
        <v>9.6999999999999993</v>
      </c>
      <c r="M18" s="85">
        <v>1</v>
      </c>
      <c r="N18" s="86" t="s">
        <v>18</v>
      </c>
      <c r="O18" s="87"/>
      <c r="P18" s="87"/>
      <c r="Q18" s="87"/>
    </row>
    <row r="19" spans="1:17" x14ac:dyDescent="0.15">
      <c r="A19" s="17">
        <v>9</v>
      </c>
      <c r="B19" s="9">
        <v>0.8</v>
      </c>
      <c r="C19" s="9">
        <v>4.7</v>
      </c>
      <c r="D19" s="9">
        <v>8.1</v>
      </c>
      <c r="E19" s="9">
        <v>9.6999999999999993</v>
      </c>
      <c r="F19" s="9">
        <v>10.6</v>
      </c>
      <c r="G19" s="9">
        <v>10.9</v>
      </c>
      <c r="H19" s="9">
        <v>10.8</v>
      </c>
      <c r="I19" s="9">
        <v>10.7</v>
      </c>
      <c r="J19" s="9">
        <v>10.4</v>
      </c>
      <c r="K19" s="9">
        <v>10</v>
      </c>
      <c r="L19" s="22">
        <v>9.6</v>
      </c>
      <c r="M19" s="88">
        <v>4</v>
      </c>
      <c r="N19" s="89" t="s">
        <v>4</v>
      </c>
      <c r="O19" s="87"/>
      <c r="P19" s="87"/>
      <c r="Q19" s="87"/>
    </row>
    <row r="20" spans="1:17" x14ac:dyDescent="0.15">
      <c r="A20" s="17">
        <v>8</v>
      </c>
      <c r="B20" s="9">
        <v>0.5</v>
      </c>
      <c r="C20" s="9">
        <v>4.0999999999999996</v>
      </c>
      <c r="D20" s="9">
        <v>7.6</v>
      </c>
      <c r="E20" s="9">
        <v>9.4</v>
      </c>
      <c r="F20" s="9">
        <v>10.4</v>
      </c>
      <c r="G20" s="9">
        <v>10.8</v>
      </c>
      <c r="H20" s="9">
        <v>10.7</v>
      </c>
      <c r="I20" s="9">
        <v>10.6</v>
      </c>
      <c r="J20" s="9">
        <v>10.199999999999999</v>
      </c>
      <c r="K20" s="9">
        <v>9.9</v>
      </c>
      <c r="L20" s="22">
        <v>9.5</v>
      </c>
      <c r="M20" s="88">
        <v>2</v>
      </c>
      <c r="N20" s="85">
        <v>1</v>
      </c>
      <c r="O20" s="86" t="s">
        <v>18</v>
      </c>
      <c r="P20" s="87"/>
      <c r="Q20" s="87"/>
    </row>
    <row r="21" spans="1:17" x14ac:dyDescent="0.15">
      <c r="A21" s="17">
        <v>7</v>
      </c>
      <c r="B21" s="9">
        <v>0.3</v>
      </c>
      <c r="C21" s="9">
        <v>3.6</v>
      </c>
      <c r="D21" s="9">
        <v>7</v>
      </c>
      <c r="E21" s="9">
        <v>9.1</v>
      </c>
      <c r="F21" s="9">
        <v>10.199999999999999</v>
      </c>
      <c r="G21" s="9">
        <v>10.7</v>
      </c>
      <c r="H21" s="9">
        <v>10.6</v>
      </c>
      <c r="I21" s="9">
        <v>10.5</v>
      </c>
      <c r="J21" s="9">
        <v>10.1</v>
      </c>
      <c r="K21" s="9">
        <v>9.6999999999999993</v>
      </c>
      <c r="L21" s="22">
        <v>9.4</v>
      </c>
      <c r="M21" s="88">
        <v>4</v>
      </c>
      <c r="N21" s="88">
        <v>4</v>
      </c>
      <c r="O21" s="89" t="s">
        <v>4</v>
      </c>
      <c r="P21" s="87"/>
      <c r="Q21" s="87"/>
    </row>
    <row r="22" spans="1:17" x14ac:dyDescent="0.15">
      <c r="A22" s="17">
        <v>6</v>
      </c>
      <c r="B22" s="9">
        <v>0.1</v>
      </c>
      <c r="C22" s="9">
        <v>3</v>
      </c>
      <c r="D22" s="9">
        <v>6.3</v>
      </c>
      <c r="E22" s="9">
        <v>8.6999999999999993</v>
      </c>
      <c r="F22" s="9">
        <v>10</v>
      </c>
      <c r="G22" s="9">
        <v>10.6</v>
      </c>
      <c r="H22" s="9">
        <v>10.5</v>
      </c>
      <c r="I22" s="9">
        <v>10.199999999999999</v>
      </c>
      <c r="J22" s="9">
        <v>9.8000000000000007</v>
      </c>
      <c r="K22" s="9">
        <v>9.5</v>
      </c>
      <c r="L22" s="22">
        <v>9</v>
      </c>
      <c r="M22" s="88">
        <v>2</v>
      </c>
      <c r="N22" s="88">
        <v>2</v>
      </c>
      <c r="O22" s="85">
        <v>1</v>
      </c>
      <c r="P22" s="86" t="s">
        <v>18</v>
      </c>
      <c r="Q22" s="87"/>
    </row>
    <row r="23" spans="1:17" x14ac:dyDescent="0.15">
      <c r="A23" s="17">
        <v>5</v>
      </c>
      <c r="B23" s="9">
        <v>0</v>
      </c>
      <c r="C23" s="9">
        <v>2.4</v>
      </c>
      <c r="D23" s="9">
        <v>5.5</v>
      </c>
      <c r="E23" s="9">
        <v>8.1999999999999993</v>
      </c>
      <c r="F23" s="9">
        <v>9.5</v>
      </c>
      <c r="G23" s="9">
        <v>10.1</v>
      </c>
      <c r="H23" s="9">
        <v>10.1</v>
      </c>
      <c r="I23" s="9">
        <v>9.6999999999999993</v>
      </c>
      <c r="J23" s="9">
        <v>9.3000000000000007</v>
      </c>
      <c r="K23" s="9">
        <v>8.8000000000000007</v>
      </c>
      <c r="L23" s="22">
        <v>8</v>
      </c>
      <c r="M23" s="88">
        <v>4</v>
      </c>
      <c r="N23" s="88">
        <v>4</v>
      </c>
      <c r="O23" s="88">
        <v>4</v>
      </c>
      <c r="P23" s="89" t="s">
        <v>4</v>
      </c>
      <c r="Q23" s="87"/>
    </row>
    <row r="24" spans="1:17" x14ac:dyDescent="0.15">
      <c r="A24" s="17">
        <v>4</v>
      </c>
      <c r="B24" s="9">
        <v>0</v>
      </c>
      <c r="C24" s="9">
        <v>1.9</v>
      </c>
      <c r="D24" s="9">
        <v>4.5</v>
      </c>
      <c r="E24" s="9">
        <v>7.3</v>
      </c>
      <c r="F24" s="9">
        <v>8.8000000000000007</v>
      </c>
      <c r="G24" s="9">
        <v>9.4</v>
      </c>
      <c r="H24" s="9">
        <v>9.5</v>
      </c>
      <c r="I24" s="9">
        <v>9.1</v>
      </c>
      <c r="J24" s="9">
        <v>8.4</v>
      </c>
      <c r="K24" s="9">
        <v>7.3</v>
      </c>
      <c r="L24" s="22">
        <v>3.5</v>
      </c>
      <c r="M24" s="88">
        <v>2</v>
      </c>
      <c r="N24" s="88">
        <v>2</v>
      </c>
      <c r="O24" s="88">
        <v>2</v>
      </c>
      <c r="P24" s="90">
        <v>1</v>
      </c>
      <c r="Q24" s="86" t="s">
        <v>18</v>
      </c>
    </row>
    <row r="25" spans="1:17" x14ac:dyDescent="0.15">
      <c r="A25" s="17">
        <v>3</v>
      </c>
      <c r="B25" s="9">
        <v>0</v>
      </c>
      <c r="C25" s="9">
        <v>1.3</v>
      </c>
      <c r="D25" s="9">
        <v>3.5</v>
      </c>
      <c r="E25" s="9">
        <v>6.2</v>
      </c>
      <c r="F25" s="9">
        <v>7.5</v>
      </c>
      <c r="G25" s="9">
        <v>8.1999999999999993</v>
      </c>
      <c r="H25" s="9">
        <v>8.6</v>
      </c>
      <c r="I25" s="9">
        <v>7.5</v>
      </c>
      <c r="J25" s="9">
        <v>5</v>
      </c>
      <c r="K25" s="9">
        <v>0</v>
      </c>
      <c r="L25" s="22">
        <v>0</v>
      </c>
      <c r="M25" s="88">
        <v>4</v>
      </c>
      <c r="N25" s="88">
        <v>4</v>
      </c>
      <c r="O25" s="88">
        <v>4</v>
      </c>
      <c r="P25" s="91">
        <v>4</v>
      </c>
      <c r="Q25" s="89" t="s">
        <v>4</v>
      </c>
    </row>
    <row r="26" spans="1:17" x14ac:dyDescent="0.15">
      <c r="A26" s="17">
        <v>2</v>
      </c>
      <c r="B26" s="9">
        <v>0</v>
      </c>
      <c r="C26" s="9">
        <v>0.8</v>
      </c>
      <c r="D26" s="9">
        <v>2.2999999999999998</v>
      </c>
      <c r="E26" s="9">
        <v>4.5</v>
      </c>
      <c r="F26" s="9">
        <v>5.3</v>
      </c>
      <c r="G26" s="9">
        <v>6</v>
      </c>
      <c r="H26" s="9">
        <v>5.5</v>
      </c>
      <c r="I26" s="9">
        <v>2</v>
      </c>
      <c r="J26" s="9">
        <v>0</v>
      </c>
      <c r="K26" s="9">
        <v>0</v>
      </c>
      <c r="L26" s="22">
        <v>0</v>
      </c>
      <c r="M26" s="88">
        <v>2</v>
      </c>
      <c r="N26" s="88">
        <v>2</v>
      </c>
      <c r="O26" s="88">
        <v>2</v>
      </c>
      <c r="P26" s="91">
        <v>2</v>
      </c>
      <c r="Q26" s="90">
        <v>1</v>
      </c>
    </row>
    <row r="27" spans="1:17" x14ac:dyDescent="0.15">
      <c r="A27" s="17">
        <v>1</v>
      </c>
      <c r="B27" s="9">
        <v>0</v>
      </c>
      <c r="C27" s="9">
        <v>0.2</v>
      </c>
      <c r="D27" s="9">
        <v>1</v>
      </c>
      <c r="E27" s="9">
        <v>2.2000000000000002</v>
      </c>
      <c r="F27" s="9">
        <v>2.2000000000000002</v>
      </c>
      <c r="G27" s="9">
        <v>1.7</v>
      </c>
      <c r="H27" s="9">
        <v>0</v>
      </c>
      <c r="I27" s="9">
        <v>0</v>
      </c>
      <c r="J27" s="9">
        <v>0</v>
      </c>
      <c r="K27" s="9">
        <v>0</v>
      </c>
      <c r="L27" s="22">
        <v>0</v>
      </c>
      <c r="M27" s="88">
        <v>4</v>
      </c>
      <c r="N27" s="88">
        <v>4</v>
      </c>
      <c r="O27" s="88">
        <v>4</v>
      </c>
      <c r="P27" s="91">
        <v>4</v>
      </c>
      <c r="Q27" s="91">
        <v>4</v>
      </c>
    </row>
    <row r="28" spans="1:17" ht="13.5" thickBot="1" x14ac:dyDescent="0.2">
      <c r="A28" s="23">
        <v>0</v>
      </c>
      <c r="B28" s="24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5">
        <v>0</v>
      </c>
      <c r="M28" s="92">
        <v>1</v>
      </c>
      <c r="N28" s="92">
        <v>1</v>
      </c>
      <c r="O28" s="92">
        <v>1</v>
      </c>
      <c r="P28" s="92">
        <v>1</v>
      </c>
      <c r="Q28" s="92">
        <v>1</v>
      </c>
    </row>
    <row r="29" spans="1:17" ht="13.5" thickTop="1" x14ac:dyDescent="0.15">
      <c r="A29" s="74" t="s">
        <v>38</v>
      </c>
      <c r="B29" s="38">
        <v>1</v>
      </c>
      <c r="C29" s="38">
        <v>4</v>
      </c>
      <c r="D29" s="38">
        <v>2</v>
      </c>
      <c r="E29" s="38">
        <v>4</v>
      </c>
      <c r="F29" s="38">
        <v>2</v>
      </c>
      <c r="G29" s="38">
        <v>4</v>
      </c>
      <c r="H29" s="38">
        <v>2</v>
      </c>
      <c r="I29" s="38">
        <v>4</v>
      </c>
      <c r="J29" s="38">
        <v>2</v>
      </c>
      <c r="K29" s="38">
        <v>4</v>
      </c>
      <c r="L29" s="38">
        <v>1</v>
      </c>
    </row>
    <row r="30" spans="1:17" x14ac:dyDescent="0.15">
      <c r="A30" s="75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1:17" x14ac:dyDescent="0.15">
      <c r="B31">
        <f>B17</f>
        <v>0</v>
      </c>
    </row>
    <row r="32" spans="1:17" x14ac:dyDescent="0.15">
      <c r="N32">
        <f>(1/3)*$I$7*((B18*B29)+(C18*C29)+(D18*D29)+(E18*E29)+(F18*F29)+(G18*G29)+(H18*H29)+(I18*I29)+(J18*J29)+(K18*K29)+(L18*L29))</f>
        <v>955.97999999999968</v>
      </c>
    </row>
    <row r="33" spans="1:13" ht="15" x14ac:dyDescent="0.15">
      <c r="A33" s="77" t="s">
        <v>12</v>
      </c>
      <c r="B33" s="57"/>
      <c r="C33" s="78"/>
    </row>
    <row r="34" spans="1:13" x14ac:dyDescent="0.15">
      <c r="A34" s="37"/>
      <c r="B34" s="8">
        <v>0</v>
      </c>
      <c r="C34" s="6">
        <v>1</v>
      </c>
      <c r="D34" s="6">
        <v>2</v>
      </c>
      <c r="E34" s="6">
        <v>3</v>
      </c>
      <c r="F34" s="6">
        <v>4</v>
      </c>
      <c r="G34" s="6">
        <v>5</v>
      </c>
      <c r="H34" s="6">
        <v>6</v>
      </c>
      <c r="I34" s="6">
        <v>7</v>
      </c>
      <c r="J34" s="6">
        <v>8</v>
      </c>
      <c r="K34" s="6">
        <v>9</v>
      </c>
      <c r="L34" s="20">
        <v>10</v>
      </c>
    </row>
    <row r="35" spans="1:13" x14ac:dyDescent="0.15">
      <c r="A35" s="32" t="s">
        <v>13</v>
      </c>
      <c r="B35" s="83" cm="1">
        <f t="array" ref="B35">(1/3)*2*$I$8*(SUMPRODUCT((B18:B28)*($M$18:$M$28)))</f>
        <v>4.4666666666666668</v>
      </c>
      <c r="C35" s="83" cm="1">
        <f t="array" ref="C35">(1/3)*2*$I$8*(SUMPRODUCT((C18:C28)*($M$18:$M$28)))</f>
        <v>49.066666666666663</v>
      </c>
      <c r="D35" s="83" cm="1">
        <f t="array" ref="D35">(1/3)*2*$I$8*(SUMPRODUCT((D18:D28)*($M$18:$M$28)))</f>
        <v>100.26666666666667</v>
      </c>
      <c r="E35" s="83" cm="1">
        <f t="array" ref="E35">(1/3)*2*$I$8*(SUMPRODUCT((E18:E28)*($M$18:$M$28)))</f>
        <v>141</v>
      </c>
      <c r="F35" s="83" cm="1">
        <f t="array" ref="F35">(1/3)*2*$I$8*(SUMPRODUCT((F18:F28)*($M$18:$M$28)))</f>
        <v>159.86666666666667</v>
      </c>
      <c r="G35" s="83" cm="1">
        <f t="array" ref="G35">(1/3)*2*$I$8*(SUMPRODUCT((G18:G28)*($M$18:$M$28)))</f>
        <v>167.4</v>
      </c>
      <c r="H35" s="83" cm="1">
        <f t="array" ref="H35">(1/3)*2*$I$8*(SUMPRODUCT((H18:H28)*($M$18:$M$28)))</f>
        <v>162.53333333333333</v>
      </c>
      <c r="I35" s="83" cm="1">
        <f t="array" ref="I35">(1/3)*2*$I$8*(SUMPRODUCT((I18:I28)*($M$18:$M$28)))</f>
        <v>152.13333333333333</v>
      </c>
      <c r="J35" s="83" cm="1">
        <f t="array" ref="J35">(1/3)*2*$I$8*(SUMPRODUCT((J18:J28)*($M$18:$M$28)))</f>
        <v>137.73333333333335</v>
      </c>
      <c r="K35" s="83" cm="1">
        <f t="array" ref="K35">(1/3)*2*$I$8*(SUMPRODUCT((K18:K28)*($M$18:$M$28)))</f>
        <v>118.33333333333333</v>
      </c>
      <c r="L35" s="83" cm="1">
        <f t="array" ref="L35">(1/3)*2*$I$8*(SUMPRODUCT((L18:L28)*($M$18:$M$28)))</f>
        <v>107.79999999999998</v>
      </c>
    </row>
    <row r="36" spans="1:13" x14ac:dyDescent="0.15">
      <c r="A36" s="5" t="s">
        <v>14</v>
      </c>
      <c r="B36" s="83" cm="1">
        <f t="array" ref="B36">2*(1/3)*$I$8*(SUMPRODUCT((B20:B28)*($N$20:$N$28)))</f>
        <v>1.2666666666666666</v>
      </c>
      <c r="C36" s="83" cm="1">
        <f t="array" ref="C36">2*(1/3)*$I$8*(SUMPRODUCT((C20:C28)*($N$20:$N$28)))</f>
        <v>30.333333333333332</v>
      </c>
      <c r="D36" s="83" cm="1">
        <f t="array" ref="D36">2*(1/3)*$I$8*(SUMPRODUCT((D20:D28)*($N$20:$N$28)))</f>
        <v>67.86666666666666</v>
      </c>
      <c r="E36" s="83" cm="1">
        <f t="array" ref="E36">2*(1/3)*$I$8*(SUMPRODUCT((E20:E28)*($N$20:$N$28)))</f>
        <v>102.13333333333334</v>
      </c>
      <c r="F36" s="83" cm="1">
        <f t="array" ref="F36">2*(1/3)*$I$8*(SUMPRODUCT((F20:F28)*($N$20:$N$28)))</f>
        <v>117.46666666666665</v>
      </c>
      <c r="G36" s="83" cm="1">
        <f t="array" ref="G36">2*(1/3)*$I$8*(SUMPRODUCT((G20:G28)*($N$20:$N$28)))</f>
        <v>123.73333333333335</v>
      </c>
      <c r="H36" s="83" cm="1">
        <f t="array" ref="H36">2*(1/3)*$I$8*(SUMPRODUCT((H20:H28)*($N$20:$N$28)))</f>
        <v>119.26666666666667</v>
      </c>
      <c r="I36" s="83" cm="1">
        <f t="array" ref="I36">2*(1/3)*$I$8*(SUMPRODUCT((I20:I28)*($N$20:$N$28)))</f>
        <v>109.33333333333333</v>
      </c>
      <c r="J36" s="83" cm="1">
        <f t="array" ref="J36">2*(1/3)*$I$8*(SUMPRODUCT((J20:J28)*($N$20:$N$28)))</f>
        <v>96.133333333333326</v>
      </c>
      <c r="K36" s="83" cm="1">
        <f t="array" ref="K36">2*(1/3)*$I$8*(SUMPRODUCT((K20:K28)*($N$20:$N$28)))</f>
        <v>78.333333333333314</v>
      </c>
      <c r="L36" s="83" cm="1">
        <f t="array" ref="L36">2*(1/3)*$I$8*(SUMPRODUCT((L20:L28)*($N$20:$N$28)))</f>
        <v>69.399999999999991</v>
      </c>
    </row>
    <row r="37" spans="1:13" x14ac:dyDescent="0.15">
      <c r="A37" s="5" t="s">
        <v>15</v>
      </c>
      <c r="B37" s="83" cm="1">
        <f t="array" ref="B37">(1/3)*2*$I$8*(SUMPRODUCT((B22:B28)*($O$22:$O$28)))</f>
        <v>6.6666666666666666E-2</v>
      </c>
      <c r="C37" s="83" cm="1">
        <f t="array" ref="C37">(1/3)*2*$I$8*(SUMPRODUCT((C22:C28)*($O$22:$O$28)))</f>
        <v>16</v>
      </c>
      <c r="D37" s="83" cm="1">
        <f t="array" ref="D37">(1/3)*2*$I$8*(SUMPRODUCT((D22:D28)*($O$22:$O$28)))</f>
        <v>39.93333333333333</v>
      </c>
      <c r="E37" s="83" cm="1">
        <f t="array" ref="E37">(1/3)*2*$I$8*(SUMPRODUCT((E22:E28)*($O$22:$O$28)))</f>
        <v>65.8</v>
      </c>
      <c r="F37" s="83" cm="1">
        <f t="array" ref="F37">(1/3)*2*$I$8*(SUMPRODUCT((F22:F28)*($O$22:$O$28)))</f>
        <v>76.666666666666657</v>
      </c>
      <c r="G37" s="83" cm="1">
        <f t="array" ref="G37">(1/3)*2*$I$8*(SUMPRODUCT((G22:G28)*($O$22:$O$28)))</f>
        <v>80.933333333333323</v>
      </c>
      <c r="H37" s="83" cm="1">
        <f t="array" ref="H37">(1/3)*2*$I$8*(SUMPRODUCT((H22:H28)*($O$22:$O$28)))</f>
        <v>76.866666666666674</v>
      </c>
      <c r="I37" s="83" cm="1">
        <f t="array" ref="I37">(1/3)*2*$I$8*(SUMPRODUCT((I22:I28)*($O$22:$O$28)))</f>
        <v>67.466666666666669</v>
      </c>
      <c r="J37" s="83" cm="1">
        <f t="array" ref="J37">(1/3)*2*$I$8*(SUMPRODUCT((J22:J28)*($O$22:$O$28)))</f>
        <v>55.86666666666666</v>
      </c>
      <c r="K37" s="83" cm="1">
        <f t="array" ref="K37">(1/3)*2*$I$8*(SUMPRODUCT((K22:K28)*($O$22:$O$28)))</f>
        <v>39.533333333333331</v>
      </c>
      <c r="L37" s="83" cm="1">
        <f t="array" ref="L37">(1/3)*2*$I$8*(SUMPRODUCT((L22:L28)*($O$22:$O$28)))</f>
        <v>32</v>
      </c>
    </row>
    <row r="38" spans="1:13" x14ac:dyDescent="0.15">
      <c r="A38" s="5" t="s">
        <v>16</v>
      </c>
      <c r="B38" s="83" cm="1">
        <f t="array" ref="B38">(1/3)*2*$I$8*(SUMPRODUCT((B24:B28)*($P$24:$P$28)))</f>
        <v>0</v>
      </c>
      <c r="C38" s="83" cm="1">
        <f t="array" ref="C38">(1/3)*2*$I$8*(SUMPRODUCT((C24:C28)*($P$24:$P$28)))</f>
        <v>6.333333333333333</v>
      </c>
      <c r="D38" s="83" cm="1">
        <f t="array" ref="D38">(1/3)*2*$I$8*(SUMPRODUCT((D24:D28)*($P$24:$P$28)))</f>
        <v>18.066666666666666</v>
      </c>
      <c r="E38" s="83" cm="1">
        <f t="array" ref="E38">(1/3)*2*$I$8*(SUMPRODUCT((E24:E28)*($P$24:$P$28)))</f>
        <v>33.266666666666666</v>
      </c>
      <c r="F38" s="83" cm="1">
        <f t="array" ref="F38">(1/3)*2*$I$8*(SUMPRODUCT((F24:F28)*($P$24:$P$28)))</f>
        <v>38.799999999999997</v>
      </c>
      <c r="G38" s="83" cm="1">
        <f t="array" ref="G38">(1/3)*2*$I$8*(SUMPRODUCT((G24:G28)*($P$24:$P$28)))</f>
        <v>40.666666666666657</v>
      </c>
      <c r="H38" s="83" cm="1">
        <f t="array" ref="H38">(1/3)*2*$I$8*(SUMPRODUCT((H24:H28)*($P$24:$P$28)))</f>
        <v>36.599999999999994</v>
      </c>
      <c r="I38" s="83" cm="1">
        <f t="array" ref="I38">(1/3)*2*$I$8*(SUMPRODUCT((I24:I28)*($P$24:$P$28)))</f>
        <v>28.733333333333334</v>
      </c>
      <c r="J38" s="83" cm="1">
        <f t="array" ref="J38">(1/3)*2*$I$8*(SUMPRODUCT((J24:J28)*($P$24:$P$28)))</f>
        <v>18.93333333333333</v>
      </c>
      <c r="K38" s="83" cm="1">
        <f t="array" ref="K38">(1/3)*2*$I$8*(SUMPRODUCT((K24:K28)*($P$24:$P$28)))</f>
        <v>4.8666666666666663</v>
      </c>
      <c r="L38" s="83" cm="1">
        <f t="array" ref="L38">(1/3)*2*$I$8*(SUMPRODUCT((L24:L28)*($P$24:$P$28)))</f>
        <v>2.333333333333333</v>
      </c>
    </row>
    <row r="39" spans="1:13" x14ac:dyDescent="0.15">
      <c r="A39" s="6" t="s">
        <v>17</v>
      </c>
      <c r="B39" s="83" cm="1">
        <f t="array" ref="B39">(1/3)*2*$I$8*(SUMPRODUCT((B26:B28)*($Q$26:$Q$28)))</f>
        <v>0</v>
      </c>
      <c r="C39" s="83" cm="1">
        <f t="array" ref="C39">(1/3)*2*$I$8*(SUMPRODUCT((C26:C28)*($Q$26:$Q$28)))</f>
        <v>1.0666666666666667</v>
      </c>
      <c r="D39" s="83" cm="1">
        <f t="array" ref="D39">(1/3)*2*$I$8*(SUMPRODUCT((D26:D28)*($Q$26:$Q$28)))</f>
        <v>4.1999999999999993</v>
      </c>
      <c r="E39" s="83" cm="1">
        <f t="array" ref="E39">(1/3)*2*$I$8*(SUMPRODUCT((E26:E28)*($Q$26:$Q$28)))</f>
        <v>8.8666666666666671</v>
      </c>
      <c r="F39" s="83" cm="1">
        <f t="array" ref="F39">(1/3)*2*$I$8*(SUMPRODUCT((F26:F28)*($Q$26:$Q$28)))</f>
        <v>9.4</v>
      </c>
      <c r="G39" s="83" cm="1">
        <f t="array" ref="G39">(1/3)*2*$I$8*(SUMPRODUCT((G26:G28)*($Q$26:$Q$28)))</f>
        <v>8.5333333333333332</v>
      </c>
      <c r="H39" s="83" cm="1">
        <f t="array" ref="H39">(1/3)*2*$I$8*(SUMPRODUCT((H26:H28)*($Q$26:$Q$28)))</f>
        <v>3.6666666666666665</v>
      </c>
      <c r="I39" s="83" cm="1">
        <f t="array" ref="I39">(1/3)*2*$I$8*(SUMPRODUCT((I26:I28)*($Q$26:$Q$28)))</f>
        <v>1.3333333333333333</v>
      </c>
      <c r="J39" s="83" cm="1">
        <f t="array" ref="J39">(1/3)*2*$I$8*(SUMPRODUCT((J26:J28)*($Q$26:$Q$28)))</f>
        <v>0</v>
      </c>
      <c r="K39" s="83" cm="1">
        <f t="array" ref="K39">(1/3)*2*$I$8*(SUMPRODUCT((K26:K28)*($Q$26:$Q$28)))</f>
        <v>0</v>
      </c>
      <c r="L39" s="83" cm="1">
        <f t="array" ref="L39">(1/3)*2*$I$8*(SUMPRODUCT((L26:L28)*($Q$26:$Q$28)))</f>
        <v>0</v>
      </c>
    </row>
    <row r="42" spans="1:13" ht="15" x14ac:dyDescent="0.15">
      <c r="A42" s="10" t="s">
        <v>10</v>
      </c>
      <c r="B42" s="79" t="s">
        <v>26</v>
      </c>
      <c r="C42" s="79"/>
      <c r="D42" s="79"/>
      <c r="E42" s="79" t="s">
        <v>41</v>
      </c>
      <c r="F42" s="79"/>
      <c r="G42" s="79"/>
      <c r="I42" s="76" t="s">
        <v>44</v>
      </c>
      <c r="J42" s="76"/>
      <c r="K42" s="76"/>
      <c r="L42" s="40">
        <v>1.99</v>
      </c>
      <c r="M42" s="41" t="s">
        <v>60</v>
      </c>
    </row>
    <row r="43" spans="1:13" ht="15" x14ac:dyDescent="0.15">
      <c r="A43" s="30" t="s">
        <v>19</v>
      </c>
      <c r="B43" s="84" cm="1">
        <f t="array" ref="B43">(1/3)*$I$7*(SUMPRODUCT((B18:L18)*($B$29:$L$29)))</f>
        <v>955.97999999999968</v>
      </c>
      <c r="C43" s="84"/>
      <c r="D43" s="84"/>
      <c r="E43" s="84">
        <f>B43*1.99*32.17*(1/2240)</f>
        <v>27.321524300892847</v>
      </c>
      <c r="F43" s="84"/>
      <c r="G43" s="84"/>
      <c r="I43" s="76" t="s">
        <v>45</v>
      </c>
      <c r="J43" s="76"/>
      <c r="K43" s="76"/>
      <c r="L43" s="40">
        <v>32.17</v>
      </c>
      <c r="M43" s="41" t="s">
        <v>46</v>
      </c>
    </row>
    <row r="44" spans="1:13" x14ac:dyDescent="0.15">
      <c r="A44" s="30" t="s">
        <v>20</v>
      </c>
      <c r="B44" s="84" cm="1">
        <f t="array" ref="B44">(1/3)*$I$7*(SUMPRODUCT((B20:L20)*($B$29:$L$29)))</f>
        <v>905.12999999999988</v>
      </c>
      <c r="C44" s="84"/>
      <c r="D44" s="84"/>
      <c r="E44" s="84">
        <f t="shared" ref="E44:E47" si="0">B44*1.99*32.17*(1/2240)</f>
        <v>25.868251731696425</v>
      </c>
      <c r="F44" s="84"/>
      <c r="G44" s="84"/>
      <c r="I44" s="76" t="s">
        <v>47</v>
      </c>
      <c r="J44" s="76"/>
      <c r="K44" s="76"/>
      <c r="L44" s="40">
        <v>2240</v>
      </c>
      <c r="M44" s="41" t="s">
        <v>48</v>
      </c>
    </row>
    <row r="45" spans="1:13" x14ac:dyDescent="0.15">
      <c r="A45" s="30" t="s">
        <v>21</v>
      </c>
      <c r="B45" s="84" cm="1">
        <f t="array" ref="B45">(1/3)*$I$7*(SUMPRODUCT((B22:L22)*($B$29:$L$29)))</f>
        <v>848.51699999999983</v>
      </c>
      <c r="C45" s="84"/>
      <c r="D45" s="84"/>
      <c r="E45" s="84">
        <f t="shared" si="0"/>
        <v>24.250274937991065</v>
      </c>
      <c r="F45" s="84"/>
      <c r="G45" s="84"/>
    </row>
    <row r="46" spans="1:13" x14ac:dyDescent="0.15">
      <c r="A46" s="30" t="s">
        <v>22</v>
      </c>
      <c r="B46" s="84" cm="1">
        <f t="array" ref="B46">(1/3)*$I$7*(SUMPRODUCT((B24:L24)*($B$29:$L$29)))</f>
        <v>698.00099999999998</v>
      </c>
      <c r="C46" s="84"/>
      <c r="D46" s="84"/>
      <c r="E46" s="84">
        <f t="shared" si="0"/>
        <v>19.94858813316964</v>
      </c>
      <c r="F46" s="84"/>
      <c r="G46" s="84"/>
    </row>
    <row r="47" spans="1:13" x14ac:dyDescent="0.15">
      <c r="A47" s="31" t="s">
        <v>23</v>
      </c>
      <c r="B47" s="84" cm="1">
        <f t="array" ref="B47">(1/3)*$I$7*(SUMPRODUCT((B26:L26)*($B$29:$L$29)))</f>
        <v>269.166</v>
      </c>
      <c r="C47" s="84"/>
      <c r="D47" s="84"/>
      <c r="E47" s="84">
        <f t="shared" si="0"/>
        <v>7.6926561329464302</v>
      </c>
      <c r="F47" s="84"/>
      <c r="G47" s="84"/>
    </row>
  </sheetData>
  <mergeCells count="21">
    <mergeCell ref="B47:D47"/>
    <mergeCell ref="E43:G43"/>
    <mergeCell ref="E44:G44"/>
    <mergeCell ref="E45:G45"/>
    <mergeCell ref="E46:G46"/>
    <mergeCell ref="E47:G47"/>
    <mergeCell ref="B43:D43"/>
    <mergeCell ref="B44:D44"/>
    <mergeCell ref="B45:D45"/>
    <mergeCell ref="B46:D46"/>
    <mergeCell ref="I44:K44"/>
    <mergeCell ref="A6:B6"/>
    <mergeCell ref="A33:C33"/>
    <mergeCell ref="B42:D42"/>
    <mergeCell ref="E42:G42"/>
    <mergeCell ref="B15:L15"/>
    <mergeCell ref="B13:L13"/>
    <mergeCell ref="B11:L11"/>
    <mergeCell ref="A29:A30"/>
    <mergeCell ref="I42:K42"/>
    <mergeCell ref="I43:K43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Usuario</cp:lastModifiedBy>
  <cp:lastPrinted>2019-04-30T01:04:29Z</cp:lastPrinted>
  <dcterms:created xsi:type="dcterms:W3CDTF">2000-08-16T15:03:19Z</dcterms:created>
  <dcterms:modified xsi:type="dcterms:W3CDTF">2025-07-30T14:05:06Z</dcterms:modified>
</cp:coreProperties>
</file>