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0" documentId="13_ncr:1_{3D265003-A12B-457C-842C-588B231F54A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i_Agrup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4" i="5" l="1"/>
  <c r="V27" i="5"/>
  <c r="S31" i="5"/>
  <c r="S32" i="5"/>
  <c r="S33" i="5"/>
  <c r="S30" i="5"/>
  <c r="S34" i="5" s="1"/>
  <c r="S23" i="5"/>
  <c r="S24" i="5"/>
  <c r="S25" i="5"/>
  <c r="S26" i="5"/>
  <c r="S22" i="5"/>
  <c r="S27" i="5" s="1"/>
  <c r="U25" i="5" l="1"/>
  <c r="U24" i="5"/>
  <c r="U22" i="5"/>
  <c r="U26" i="5"/>
  <c r="U23" i="5"/>
  <c r="U32" i="5"/>
  <c r="U31" i="5"/>
  <c r="U30" i="5"/>
  <c r="U33" i="5"/>
  <c r="M10" i="5"/>
  <c r="L10" i="5"/>
  <c r="K10" i="5"/>
  <c r="J10" i="5"/>
  <c r="N9" i="5"/>
  <c r="Q18" i="5" s="1"/>
  <c r="N8" i="5"/>
  <c r="Q17" i="5" s="1"/>
  <c r="N7" i="5"/>
  <c r="Q16" i="5" s="1"/>
  <c r="N6" i="5"/>
  <c r="Q15" i="5" s="1"/>
  <c r="N5" i="5"/>
  <c r="K24" i="5" l="1"/>
  <c r="V15" i="5"/>
  <c r="J24" i="5"/>
  <c r="V14" i="5"/>
  <c r="L27" i="5"/>
  <c r="V16" i="5"/>
  <c r="M25" i="5"/>
  <c r="V17" i="5"/>
  <c r="N10" i="5"/>
  <c r="L24" i="5"/>
  <c r="J26" i="5"/>
  <c r="M27" i="5"/>
  <c r="J23" i="5"/>
  <c r="M24" i="5"/>
  <c r="K26" i="5"/>
  <c r="Q14" i="5"/>
  <c r="K23" i="5"/>
  <c r="L26" i="5"/>
  <c r="L23" i="5"/>
  <c r="J25" i="5"/>
  <c r="M26" i="5"/>
  <c r="M23" i="5"/>
  <c r="K25" i="5"/>
  <c r="L25" i="5"/>
  <c r="J27" i="5"/>
  <c r="K27" i="5"/>
  <c r="N24" i="5" l="1"/>
  <c r="R17" i="5"/>
  <c r="M17" i="5"/>
  <c r="L14" i="5"/>
  <c r="J16" i="5"/>
  <c r="M16" i="5"/>
  <c r="K18" i="5"/>
  <c r="J15" i="5"/>
  <c r="L15" i="5"/>
  <c r="M15" i="5"/>
  <c r="K17" i="5"/>
  <c r="J14" i="5"/>
  <c r="L18" i="5"/>
  <c r="K15" i="5"/>
  <c r="L17" i="5"/>
  <c r="J18" i="5"/>
  <c r="J17" i="5"/>
  <c r="M14" i="5"/>
  <c r="K16" i="5"/>
  <c r="K14" i="5"/>
  <c r="L16" i="5"/>
  <c r="M18" i="5"/>
  <c r="R16" i="5"/>
  <c r="R14" i="5"/>
  <c r="U16" i="5"/>
  <c r="U15" i="5"/>
  <c r="R18" i="5"/>
  <c r="U14" i="5"/>
  <c r="U17" i="5"/>
  <c r="P5" i="5"/>
  <c r="R15" i="5"/>
  <c r="P9" i="5"/>
  <c r="N25" i="5"/>
  <c r="N27" i="5"/>
  <c r="N26" i="5"/>
  <c r="N23" i="5"/>
  <c r="R5" i="5" l="1"/>
  <c r="N17" i="5"/>
  <c r="Q9" i="5"/>
  <c r="N14" i="5"/>
  <c r="L19" i="5"/>
  <c r="N16" i="5"/>
  <c r="R9" i="5"/>
  <c r="N18" i="5"/>
  <c r="T9" i="5"/>
  <c r="Q5" i="5"/>
  <c r="S9" i="5" s="1"/>
  <c r="K19" i="5"/>
  <c r="N15" i="5"/>
  <c r="J19" i="5"/>
  <c r="M19" i="5"/>
  <c r="N19" i="5" l="1"/>
  <c r="T5" i="5"/>
  <c r="V9" i="5" s="1"/>
  <c r="M33" i="5"/>
  <c r="K33" i="5"/>
  <c r="K32" i="5"/>
  <c r="M32" i="5"/>
  <c r="L33" i="5"/>
  <c r="M36" i="5"/>
  <c r="L36" i="5"/>
  <c r="L34" i="5"/>
  <c r="K34" i="5"/>
  <c r="J34" i="5"/>
  <c r="J35" i="5"/>
  <c r="J33" i="5"/>
  <c r="L35" i="5"/>
  <c r="K35" i="5"/>
  <c r="M35" i="5"/>
  <c r="J36" i="5"/>
  <c r="L32" i="5"/>
  <c r="K36" i="5"/>
  <c r="S5" i="5"/>
  <c r="U5" i="5" s="1"/>
  <c r="M34" i="5"/>
  <c r="J32" i="5"/>
  <c r="V5" i="5" l="1"/>
  <c r="L37" i="5"/>
  <c r="J37" i="5"/>
  <c r="N35" i="5"/>
  <c r="N34" i="5"/>
  <c r="M37" i="5"/>
  <c r="N36" i="5"/>
  <c r="N32" i="5"/>
  <c r="K37" i="5"/>
  <c r="N33" i="5"/>
  <c r="U9" i="5"/>
  <c r="N37" i="5" l="1"/>
  <c r="W5" i="5" s="1"/>
  <c r="Y9" i="5" s="1"/>
  <c r="X5" i="5" l="1"/>
  <c r="AA5" i="5" s="1"/>
  <c r="X9" i="5"/>
  <c r="Y5" i="5"/>
  <c r="W9" i="5"/>
  <c r="AA9" i="5" l="1"/>
  <c r="Z9" i="5"/>
  <c r="AC5" i="5"/>
  <c r="Z5" i="5"/>
  <c r="AC9" i="5"/>
</calcChain>
</file>

<file path=xl/sharedStrings.xml><?xml version="1.0" encoding="utf-8"?>
<sst xmlns="http://schemas.openxmlformats.org/spreadsheetml/2006/main" count="127" uniqueCount="77">
  <si>
    <t>n</t>
  </si>
  <si>
    <t>Datos necesarios localizados para calcular otras fórmulas</t>
  </si>
  <si>
    <t>Varianza</t>
  </si>
  <si>
    <t>X</t>
  </si>
  <si>
    <t>Y</t>
  </si>
  <si>
    <t>Media X</t>
  </si>
  <si>
    <t>Media Y</t>
  </si>
  <si>
    <t>Var X</t>
  </si>
  <si>
    <t>Var Y</t>
  </si>
  <si>
    <t>Desv X</t>
  </si>
  <si>
    <t>Desv Y</t>
  </si>
  <si>
    <t>Cov(X,Y)</t>
  </si>
  <si>
    <t>r</t>
  </si>
  <si>
    <t>β1</t>
  </si>
  <si>
    <t>β0</t>
  </si>
  <si>
    <t>R²</t>
  </si>
  <si>
    <t>X a predecir</t>
  </si>
  <si>
    <t>Y estimado</t>
  </si>
  <si>
    <t>BIVARIADA - DATOS TABULADOS / AGRUPADOS</t>
  </si>
  <si>
    <t>Intervalos de X</t>
  </si>
  <si>
    <t>Intervalos de Y</t>
  </si>
  <si>
    <t>Tabla de contingencia nᵢⱼ</t>
  </si>
  <si>
    <t>LI X</t>
  </si>
  <si>
    <t>LS X</t>
  </si>
  <si>
    <t>Marca X</t>
  </si>
  <si>
    <t>LI Y</t>
  </si>
  <si>
    <t>LS Y</t>
  </si>
  <si>
    <t>Marca Y</t>
  </si>
  <si>
    <t>X \ Y</t>
  </si>
  <si>
    <t>Y1</t>
  </si>
  <si>
    <t>Y2</t>
  </si>
  <si>
    <t>Y3</t>
  </si>
  <si>
    <t>Y4</t>
  </si>
  <si>
    <t>X1</t>
  </si>
  <si>
    <t>X2</t>
  </si>
  <si>
    <t>X3</t>
  </si>
  <si>
    <t>X4</t>
  </si>
  <si>
    <t>X5</t>
  </si>
  <si>
    <t>Frecuencia relativa conjunta fᵢⱼ = nᵢⱼ / n</t>
  </si>
  <si>
    <t>Frecuencias marginales</t>
  </si>
  <si>
    <t>Total</t>
  </si>
  <si>
    <t>nᵢ.</t>
  </si>
  <si>
    <t>fᵢ.</t>
  </si>
  <si>
    <t>f.j</t>
  </si>
  <si>
    <t>Frecuencia condicional X dado Y: fᵢ/ⱼ = nᵢⱼ / n.ⱼ</t>
  </si>
  <si>
    <t>Tabla auxiliar para covarianza: fᵢⱼ·(mX - X̄)·(mY - Ȳ)</t>
  </si>
  <si>
    <t>Suma fila</t>
  </si>
  <si>
    <t>(3;3,8)</t>
  </si>
  <si>
    <t>y \ x</t>
  </si>
  <si>
    <t>(3,8;4,6)</t>
  </si>
  <si>
    <t>(4,6;5,4)</t>
  </si>
  <si>
    <t>(5,4;6,2)</t>
  </si>
  <si>
    <t>Total x</t>
  </si>
  <si>
    <t>Total y</t>
  </si>
  <si>
    <t>(6,2;7)</t>
  </si>
  <si>
    <t>(0;5)</t>
  </si>
  <si>
    <t>(5;10)</t>
  </si>
  <si>
    <t>(10;15)</t>
  </si>
  <si>
    <t>(15;20)</t>
  </si>
  <si>
    <t>Y \ X</t>
  </si>
  <si>
    <t>Y5</t>
  </si>
  <si>
    <t>nj</t>
  </si>
  <si>
    <t>n1</t>
  </si>
  <si>
    <t>my</t>
  </si>
  <si>
    <t>fi</t>
  </si>
  <si>
    <t>PROD</t>
  </si>
  <si>
    <t>Prom marginal Y</t>
  </si>
  <si>
    <t>Prom marginal X</t>
  </si>
  <si>
    <t>mx</t>
  </si>
  <si>
    <t>fj</t>
  </si>
  <si>
    <t>DESV ESTANDAR</t>
  </si>
  <si>
    <t>Media y</t>
  </si>
  <si>
    <t>Media x</t>
  </si>
  <si>
    <t>Var y</t>
  </si>
  <si>
    <t>Var x</t>
  </si>
  <si>
    <t>Desv y</t>
  </si>
  <si>
    <t>Desv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</si>
</sst>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64" formatCode="0.0000"/>
    <numFmt numFmtId="165" formatCode="0.0"/>
    <numFmt numFmtId="166" formatCode="_ * #,##0.0_ ;_ * \-#,##0.0_ ;_ * &quot;-&quot;_ ;_ @_ "/>
  </numFmts>
  <fonts count="4" x14ac:knownFonts="1">
    <font>
      <sz val="11"/>
      <name val="Carlito"/>
    </font>
    <font>
      <b/>
      <sz val="10"/>
      <color rgb="FFFFFFFF"/>
      <name val="Calibri"/>
    </font>
    <font>
      <sz val="10"/>
      <name val="Calibri"/>
    </font>
    <font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2F2F2"/>
      </patternFill>
    </fill>
    <fill>
      <patternFill patternType="solid">
        <fgColor rgb="FF70AD47"/>
      </patternFill>
    </fill>
    <fill>
      <patternFill patternType="solid">
        <fgColor theme="3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27">
    <xf numFmtId="0" fontId="0" fillId="0" borderId="0" xfId="0"/>
    <xf numFmtId="164" fontId="2" fillId="0" borderId="0" xfId="0" applyNumberFormat="1" applyFont="1" applyAlignment="1">
      <alignment vertical="center"/>
    </xf>
    <xf numFmtId="164" fontId="1" fillId="3" borderId="0" xfId="0" applyNumberFormat="1" applyFont="1" applyFill="1" applyAlignment="1">
      <alignment horizontal="center" vertical="center" wrapText="1"/>
    </xf>
    <xf numFmtId="164" fontId="2" fillId="4" borderId="0" xfId="0" applyNumberFormat="1" applyFont="1" applyFill="1" applyAlignment="1">
      <alignment horizontal="center" vertical="center" wrapText="1"/>
    </xf>
    <xf numFmtId="164" fontId="2" fillId="5" borderId="0" xfId="0" applyNumberFormat="1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2" fillId="6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66" fontId="2" fillId="6" borderId="1" xfId="1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2" fontId="2" fillId="0" borderId="0" xfId="0" applyNumberFormat="1" applyFont="1" applyAlignment="1">
      <alignment vertical="center"/>
    </xf>
    <xf numFmtId="164" fontId="2" fillId="8" borderId="0" xfId="0" applyNumberFormat="1" applyFont="1" applyFill="1" applyAlignment="1">
      <alignment vertical="center"/>
    </xf>
    <xf numFmtId="165" fontId="2" fillId="0" borderId="0" xfId="0" applyNumberFormat="1" applyFont="1" applyAlignment="1">
      <alignment vertical="center"/>
    </xf>
    <xf numFmtId="165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2" fontId="2" fillId="8" borderId="0" xfId="0" applyNumberFormat="1" applyFont="1" applyFill="1" applyAlignment="1">
      <alignment vertical="center"/>
    </xf>
    <xf numFmtId="1" fontId="2" fillId="0" borderId="0" xfId="0" applyNumberFormat="1" applyFont="1" applyAlignment="1">
      <alignment vertical="center"/>
    </xf>
    <xf numFmtId="1" fontId="2" fillId="8" borderId="0" xfId="0" applyNumberFormat="1" applyFont="1" applyFill="1" applyAlignment="1">
      <alignment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7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0"/>
  <sheetViews>
    <sheetView tabSelected="1" zoomScale="82" workbookViewId="0">
      <selection activeCell="J32" sqref="J32"/>
    </sheetView>
  </sheetViews>
  <sheetFormatPr baseColWidth="10" defaultColWidth="8.7265625" defaultRowHeight="14.5" x14ac:dyDescent="0.35"/>
  <cols>
    <col min="16" max="29" width="14" customWidth="1"/>
  </cols>
  <sheetData>
    <row r="1" spans="1:29" x14ac:dyDescent="0.3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1"/>
    </row>
    <row r="2" spans="1:29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35">
      <c r="A3" s="23" t="s">
        <v>19</v>
      </c>
      <c r="B3" s="23"/>
      <c r="C3" s="23"/>
      <c r="D3" s="1"/>
      <c r="E3" s="23" t="s">
        <v>20</v>
      </c>
      <c r="F3" s="23"/>
      <c r="G3" s="23"/>
      <c r="H3" s="1"/>
      <c r="I3" s="23" t="s">
        <v>21</v>
      </c>
      <c r="J3" s="23"/>
      <c r="K3" s="23"/>
      <c r="L3" s="23"/>
      <c r="M3" s="23"/>
      <c r="N3" s="23"/>
      <c r="O3" s="1"/>
      <c r="P3" s="25"/>
      <c r="Q3" s="25"/>
      <c r="R3" s="25"/>
      <c r="S3" s="25"/>
      <c r="T3" s="25"/>
      <c r="U3" s="25"/>
      <c r="V3" s="1"/>
      <c r="W3" s="1"/>
      <c r="X3" s="1"/>
      <c r="Y3" s="1"/>
      <c r="Z3" s="1"/>
      <c r="AA3" s="1"/>
      <c r="AB3" s="1"/>
      <c r="AC3" s="1"/>
    </row>
    <row r="4" spans="1:29" x14ac:dyDescent="0.35">
      <c r="A4" s="6" t="s">
        <v>22</v>
      </c>
      <c r="B4" s="6" t="s">
        <v>23</v>
      </c>
      <c r="C4" s="6" t="s">
        <v>24</v>
      </c>
      <c r="D4" s="1"/>
      <c r="E4" s="6" t="s">
        <v>25</v>
      </c>
      <c r="F4" s="6" t="s">
        <v>26</v>
      </c>
      <c r="G4" s="6" t="s">
        <v>27</v>
      </c>
      <c r="H4" s="1"/>
      <c r="I4" s="6" t="s">
        <v>48</v>
      </c>
      <c r="J4" s="6" t="s">
        <v>55</v>
      </c>
      <c r="K4" s="6" t="s">
        <v>56</v>
      </c>
      <c r="L4" s="6" t="s">
        <v>57</v>
      </c>
      <c r="M4" s="6" t="s">
        <v>58</v>
      </c>
      <c r="N4" s="6" t="s">
        <v>53</v>
      </c>
      <c r="O4" s="1"/>
      <c r="P4" s="2" t="s">
        <v>0</v>
      </c>
      <c r="Q4" s="2" t="s">
        <v>71</v>
      </c>
      <c r="R4" s="2" t="s">
        <v>72</v>
      </c>
      <c r="S4" s="2" t="s">
        <v>73</v>
      </c>
      <c r="T4" s="2" t="s">
        <v>74</v>
      </c>
      <c r="U4" s="2" t="s">
        <v>75</v>
      </c>
      <c r="V4" s="2" t="s">
        <v>76</v>
      </c>
      <c r="W4" s="2" t="s">
        <v>11</v>
      </c>
      <c r="X4" s="2" t="s">
        <v>12</v>
      </c>
      <c r="Y4" s="2" t="s">
        <v>13</v>
      </c>
      <c r="Z4" s="2" t="s">
        <v>14</v>
      </c>
      <c r="AA4" s="2" t="s">
        <v>15</v>
      </c>
      <c r="AB4" s="2" t="s">
        <v>16</v>
      </c>
      <c r="AC4" s="2" t="s">
        <v>17</v>
      </c>
    </row>
    <row r="5" spans="1:29" x14ac:dyDescent="0.35">
      <c r="A5" s="9">
        <v>3</v>
      </c>
      <c r="B5" s="9">
        <v>3.8</v>
      </c>
      <c r="C5" s="11">
        <v>3.4</v>
      </c>
      <c r="D5" s="1"/>
      <c r="E5" s="9">
        <v>0</v>
      </c>
      <c r="F5" s="9">
        <v>5</v>
      </c>
      <c r="G5" s="11">
        <v>2.5</v>
      </c>
      <c r="H5" s="1"/>
      <c r="I5" s="7" t="s">
        <v>47</v>
      </c>
      <c r="J5" s="10">
        <v>22</v>
      </c>
      <c r="K5" s="10">
        <v>27</v>
      </c>
      <c r="L5" s="10">
        <v>21</v>
      </c>
      <c r="M5" s="10">
        <v>0</v>
      </c>
      <c r="N5" s="13">
        <f>SUM(J5:M5)</f>
        <v>70</v>
      </c>
      <c r="O5" s="1" t="s">
        <v>62</v>
      </c>
      <c r="P5" s="4">
        <f>N10</f>
        <v>349</v>
      </c>
      <c r="Q5" s="4">
        <f>IFERROR(SUMPRODUCT($C$5:$C$9,$R$14:$R$18),"")</f>
        <v>4.9793696275071628</v>
      </c>
      <c r="R5" s="4">
        <f>IFERROR(SUMPRODUCT($G$5:$G$8,$U$14:$U$17),"")</f>
        <v>10.164756446991404</v>
      </c>
      <c r="S5" s="4">
        <f>IFERROR(SUMPRODUCT($R$14:$R$18,($C$5:$C$9-$Q$5)^2),"")</f>
        <v>1.1347033275588871</v>
      </c>
      <c r="T5" s="4">
        <f>IFERROR(SUMPRODUCT($U$14:$U$17,($G$5:$G$8-$R$5)^2),"")</f>
        <v>33.013686258733507</v>
      </c>
      <c r="U5" s="4">
        <f>IFERROR(SQRT(S5),"")</f>
        <v>1.0652245432578462</v>
      </c>
      <c r="V5" s="4">
        <f>IFERROR(SQRT(T5),"")</f>
        <v>5.7457537589713592</v>
      </c>
      <c r="W5" s="4">
        <f>IFERROR($N$37,"")</f>
        <v>2.9776110212559836</v>
      </c>
      <c r="X5" s="4">
        <f>IFERROR(W5/(U5*V5),"")</f>
        <v>0.48649657732201568</v>
      </c>
      <c r="Y5" s="4">
        <f>IFERROR(W5/S5,"")</f>
        <v>2.6241317434591345</v>
      </c>
      <c r="Z5" s="4">
        <f ca="1">IFERROR(R5-Z5*Q5,"")</f>
        <v>0</v>
      </c>
      <c r="AA5" s="4">
        <f>IFERROR(X5^2,"")</f>
        <v>0.23667891974603597</v>
      </c>
      <c r="AB5" s="3"/>
      <c r="AC5" s="4">
        <f ca="1">IFERROR(AA5+Z5*AB5,"")</f>
        <v>0</v>
      </c>
    </row>
    <row r="6" spans="1:29" x14ac:dyDescent="0.35">
      <c r="A6" s="9">
        <v>3.8</v>
      </c>
      <c r="B6" s="9">
        <v>4.5999999999999996</v>
      </c>
      <c r="C6" s="11">
        <v>4.1999999999999993</v>
      </c>
      <c r="D6" s="1"/>
      <c r="E6" s="9">
        <v>5</v>
      </c>
      <c r="F6" s="9">
        <v>10</v>
      </c>
      <c r="G6" s="11">
        <v>7.5</v>
      </c>
      <c r="H6" s="1"/>
      <c r="I6" s="7" t="s">
        <v>49</v>
      </c>
      <c r="J6" s="10">
        <v>15</v>
      </c>
      <c r="K6" s="10">
        <v>21</v>
      </c>
      <c r="L6" s="10">
        <v>13</v>
      </c>
      <c r="M6" s="10">
        <v>0</v>
      </c>
      <c r="N6" s="13">
        <f>SUM(J6:M6)</f>
        <v>49</v>
      </c>
      <c r="O6" s="1"/>
      <c r="P6" s="5"/>
      <c r="Q6" s="5"/>
      <c r="R6" s="5"/>
      <c r="S6" s="1"/>
      <c r="T6" s="5"/>
      <c r="U6" s="5"/>
      <c r="V6" s="1"/>
      <c r="W6" s="1"/>
      <c r="X6" s="1"/>
      <c r="Y6" s="1"/>
      <c r="Z6" s="1"/>
      <c r="AA6" s="1"/>
      <c r="AB6" s="1"/>
      <c r="AC6" s="1"/>
    </row>
    <row r="7" spans="1:29" x14ac:dyDescent="0.35">
      <c r="A7" s="9">
        <v>4.5999999999999996</v>
      </c>
      <c r="B7" s="9">
        <v>5.4</v>
      </c>
      <c r="C7" s="11">
        <v>5</v>
      </c>
      <c r="D7" s="1"/>
      <c r="E7" s="9">
        <v>10</v>
      </c>
      <c r="F7" s="9">
        <v>15</v>
      </c>
      <c r="G7" s="11">
        <v>12.5</v>
      </c>
      <c r="H7" s="1"/>
      <c r="I7" s="7" t="s">
        <v>50</v>
      </c>
      <c r="J7" s="10">
        <v>55</v>
      </c>
      <c r="K7" s="10">
        <v>12</v>
      </c>
      <c r="L7" s="10">
        <v>15</v>
      </c>
      <c r="M7" s="10">
        <v>23</v>
      </c>
      <c r="N7" s="13">
        <f>SUM(J7:M7)</f>
        <v>105</v>
      </c>
      <c r="O7" s="1"/>
      <c r="P7" s="24" t="s">
        <v>1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 spans="1:29" x14ac:dyDescent="0.35">
      <c r="A8" s="9">
        <v>5.4</v>
      </c>
      <c r="B8" s="9">
        <v>6.2</v>
      </c>
      <c r="C8" s="11">
        <v>5.8000000000000007</v>
      </c>
      <c r="D8" s="1"/>
      <c r="E8" s="9">
        <v>15</v>
      </c>
      <c r="F8" s="9">
        <v>20</v>
      </c>
      <c r="G8" s="11">
        <v>17.5</v>
      </c>
      <c r="H8" s="1"/>
      <c r="I8" s="7" t="s">
        <v>51</v>
      </c>
      <c r="J8" s="10">
        <v>0</v>
      </c>
      <c r="K8" s="10">
        <v>0</v>
      </c>
      <c r="L8" s="10">
        <v>25</v>
      </c>
      <c r="M8" s="10">
        <v>45</v>
      </c>
      <c r="N8" s="13">
        <f>SUM(J8:M8)</f>
        <v>70</v>
      </c>
      <c r="O8" s="1"/>
      <c r="P8" s="2" t="s">
        <v>0</v>
      </c>
      <c r="Q8" s="2" t="s">
        <v>5</v>
      </c>
      <c r="R8" s="2" t="s">
        <v>6</v>
      </c>
      <c r="S8" s="2" t="s">
        <v>7</v>
      </c>
      <c r="T8" s="2" t="s">
        <v>8</v>
      </c>
      <c r="U8" s="2" t="s">
        <v>9</v>
      </c>
      <c r="V8" s="2" t="s">
        <v>10</v>
      </c>
      <c r="W8" s="2" t="s">
        <v>11</v>
      </c>
      <c r="X8" s="2" t="s">
        <v>12</v>
      </c>
      <c r="Y8" s="2" t="s">
        <v>13</v>
      </c>
      <c r="Z8" s="2" t="s">
        <v>14</v>
      </c>
      <c r="AA8" s="2" t="s">
        <v>15</v>
      </c>
      <c r="AB8" s="2" t="s">
        <v>16</v>
      </c>
      <c r="AC8" s="2" t="s">
        <v>17</v>
      </c>
    </row>
    <row r="9" spans="1:29" x14ac:dyDescent="0.35">
      <c r="A9" s="9">
        <v>6.2</v>
      </c>
      <c r="B9" s="9">
        <v>7</v>
      </c>
      <c r="C9" s="11">
        <v>6.6</v>
      </c>
      <c r="D9" s="1"/>
      <c r="E9" s="9"/>
      <c r="F9" s="9"/>
      <c r="G9" s="11"/>
      <c r="H9" s="1"/>
      <c r="I9" s="7" t="s">
        <v>54</v>
      </c>
      <c r="J9" s="10">
        <v>0</v>
      </c>
      <c r="K9" s="10">
        <v>14</v>
      </c>
      <c r="L9" s="10">
        <v>14</v>
      </c>
      <c r="M9" s="10">
        <v>27</v>
      </c>
      <c r="N9" s="13">
        <f>SUM(J9:M9)</f>
        <v>55</v>
      </c>
      <c r="O9" s="1"/>
      <c r="P9" s="4">
        <f>N10</f>
        <v>349</v>
      </c>
      <c r="Q9" s="4">
        <f>IFERROR(SUMPRODUCT($C$5:$C$9,$R$14:$R$18),"")</f>
        <v>4.9793696275071628</v>
      </c>
      <c r="R9" s="4">
        <f>IFERROR(SUMPRODUCT($G$5:$G$8,$U$14:$U$17),"")</f>
        <v>10.164756446991404</v>
      </c>
      <c r="S9" s="4">
        <f>IFERROR(SUMPRODUCT($R$14:$R$18,($C$5:$C$9-$Q$5)^2),"")</f>
        <v>1.1347033275588871</v>
      </c>
      <c r="T9" s="4">
        <f>IFERROR(SUMPRODUCT($U$14:$U$17,($G$5:$G$8-$R$5)^2),"")</f>
        <v>33.013686258733507</v>
      </c>
      <c r="U9" s="4">
        <f>IFERROR(SQRT(S5),"")</f>
        <v>1.0652245432578462</v>
      </c>
      <c r="V9" s="4">
        <f>IFERROR(SQRT(T5),"")</f>
        <v>5.7457537589713592</v>
      </c>
      <c r="W9" s="4">
        <f>IFERROR($N$37,"")</f>
        <v>2.9776110212559836</v>
      </c>
      <c r="X9" s="4">
        <f>IFERROR(W5/(U5*V5),"")</f>
        <v>0.48649657732201568</v>
      </c>
      <c r="Y9" s="4">
        <f>IFERROR(W5/S5,"")</f>
        <v>2.6241317434591345</v>
      </c>
      <c r="Z9" s="4">
        <f ca="1">IFERROR(R5-Z5*Q5,"")</f>
        <v>0</v>
      </c>
      <c r="AA9" s="4">
        <f>IFERROR(X5^2,"")</f>
        <v>0.23667891974603597</v>
      </c>
      <c r="AB9" s="3"/>
      <c r="AC9" s="4">
        <f ca="1">IFERROR(AA5+Z5*AB5,"")</f>
        <v>0</v>
      </c>
    </row>
    <row r="10" spans="1:29" x14ac:dyDescent="0.35">
      <c r="A10" s="1"/>
      <c r="B10" s="1"/>
      <c r="C10" s="1"/>
      <c r="D10" s="1"/>
      <c r="E10" s="1"/>
      <c r="F10" s="1"/>
      <c r="G10" s="1"/>
      <c r="H10" s="1"/>
      <c r="I10" s="6" t="s">
        <v>52</v>
      </c>
      <c r="J10" s="13">
        <f>SUM(J5:J9)</f>
        <v>92</v>
      </c>
      <c r="K10" s="13">
        <f>SUM(K5:K9)</f>
        <v>74</v>
      </c>
      <c r="L10" s="13">
        <f>SUM(L5:L9)</f>
        <v>88</v>
      </c>
      <c r="M10" s="13">
        <f>SUM(M5:M9)</f>
        <v>95</v>
      </c>
      <c r="N10" s="13">
        <f>SUM(N5:N9)</f>
        <v>349</v>
      </c>
      <c r="O10" s="1" t="s">
        <v>61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x14ac:dyDescent="0.35">
      <c r="A12" s="1"/>
      <c r="B12" s="1"/>
      <c r="C12" s="1"/>
      <c r="D12" s="1"/>
      <c r="E12" s="1"/>
      <c r="F12" s="1"/>
      <c r="G12" s="1"/>
      <c r="H12" s="1"/>
      <c r="I12" s="23" t="s">
        <v>38</v>
      </c>
      <c r="J12" s="23"/>
      <c r="K12" s="23"/>
      <c r="L12" s="23"/>
      <c r="M12" s="23"/>
      <c r="N12" s="23"/>
      <c r="O12" s="1"/>
      <c r="P12" s="25" t="s">
        <v>39</v>
      </c>
      <c r="Q12" s="25"/>
      <c r="R12" s="25"/>
      <c r="S12" s="25"/>
      <c r="T12" s="25"/>
      <c r="U12" s="25"/>
      <c r="V12" s="16"/>
      <c r="W12" s="1"/>
      <c r="X12" s="1"/>
      <c r="Y12" s="1"/>
      <c r="Z12" s="1"/>
      <c r="AA12" s="1"/>
      <c r="AB12" s="1"/>
      <c r="AC12" s="1"/>
    </row>
    <row r="13" spans="1:29" x14ac:dyDescent="0.35">
      <c r="A13" s="1"/>
      <c r="B13" s="1"/>
      <c r="C13" s="1"/>
      <c r="D13" s="1"/>
      <c r="E13" s="1"/>
      <c r="F13" s="1"/>
      <c r="G13" s="1"/>
      <c r="H13" s="1"/>
      <c r="I13" s="6" t="s">
        <v>59</v>
      </c>
      <c r="J13" s="6" t="s">
        <v>55</v>
      </c>
      <c r="K13" s="6" t="s">
        <v>56</v>
      </c>
      <c r="L13" s="6" t="s">
        <v>57</v>
      </c>
      <c r="M13" s="6" t="s">
        <v>58</v>
      </c>
      <c r="N13" s="6" t="s">
        <v>40</v>
      </c>
      <c r="O13" s="1"/>
      <c r="P13" s="2" t="s">
        <v>4</v>
      </c>
      <c r="Q13" s="2" t="s">
        <v>41</v>
      </c>
      <c r="R13" s="2" t="s">
        <v>42</v>
      </c>
      <c r="S13" s="1"/>
      <c r="T13" s="2" t="s">
        <v>3</v>
      </c>
      <c r="U13" s="2" t="s">
        <v>43</v>
      </c>
      <c r="V13" s="2" t="s">
        <v>61</v>
      </c>
      <c r="W13" s="1"/>
      <c r="X13" s="1"/>
      <c r="Y13" s="1"/>
      <c r="Z13" s="1"/>
      <c r="AA13" s="1"/>
      <c r="AB13" s="1"/>
      <c r="AC13" s="1"/>
    </row>
    <row r="14" spans="1:29" x14ac:dyDescent="0.35">
      <c r="A14" s="1"/>
      <c r="B14" s="1"/>
      <c r="C14" s="1"/>
      <c r="D14" s="1"/>
      <c r="E14" s="1"/>
      <c r="F14" s="1"/>
      <c r="G14" s="1"/>
      <c r="H14" s="1"/>
      <c r="I14" s="7" t="s">
        <v>47</v>
      </c>
      <c r="J14" s="12">
        <f>J5/N10</f>
        <v>6.3037249283667621E-2</v>
      </c>
      <c r="K14" s="12">
        <f>K5/N10</f>
        <v>7.7363896848137534E-2</v>
      </c>
      <c r="L14" s="12">
        <f>L5/N10</f>
        <v>6.0171919770773637E-2</v>
      </c>
      <c r="M14" s="12">
        <f>M5/N10</f>
        <v>0</v>
      </c>
      <c r="N14" s="12">
        <f>SUM(J14:M14)</f>
        <v>0.20057306590257878</v>
      </c>
      <c r="O14" s="1"/>
      <c r="P14" s="5" t="s">
        <v>29</v>
      </c>
      <c r="Q14" s="14">
        <f>N5</f>
        <v>70</v>
      </c>
      <c r="R14" s="14">
        <f>IFERROR(Q14/$N$10,"")</f>
        <v>0.20057306590257878</v>
      </c>
      <c r="S14" s="1"/>
      <c r="T14" s="5" t="s">
        <v>33</v>
      </c>
      <c r="U14" s="14">
        <f>IFERROR(J$10/$N$10,"")</f>
        <v>0.26361031518624639</v>
      </c>
      <c r="V14" s="14">
        <f>J10</f>
        <v>92</v>
      </c>
      <c r="W14" s="1"/>
      <c r="X14" s="1"/>
      <c r="Y14" s="1"/>
      <c r="Z14" s="1"/>
      <c r="AA14" s="1"/>
      <c r="AB14" s="1"/>
      <c r="AC14" s="1"/>
    </row>
    <row r="15" spans="1:29" x14ac:dyDescent="0.35">
      <c r="A15" s="1"/>
      <c r="B15" s="1"/>
      <c r="C15" s="1"/>
      <c r="D15" s="1"/>
      <c r="E15" s="1"/>
      <c r="F15" s="1"/>
      <c r="G15" s="1"/>
      <c r="H15" s="1"/>
      <c r="I15" s="7" t="s">
        <v>49</v>
      </c>
      <c r="J15" s="12">
        <f>J6/N10</f>
        <v>4.2979942693409739E-2</v>
      </c>
      <c r="K15" s="12">
        <f>K6/N10</f>
        <v>6.0171919770773637E-2</v>
      </c>
      <c r="L15" s="12">
        <f>L6/N10</f>
        <v>3.7249283667621778E-2</v>
      </c>
      <c r="M15" s="12">
        <f>M6/N10</f>
        <v>0</v>
      </c>
      <c r="N15" s="12">
        <f>SUM(J15:M15)</f>
        <v>0.14040114613180515</v>
      </c>
      <c r="O15" s="1"/>
      <c r="P15" s="5" t="s">
        <v>30</v>
      </c>
      <c r="Q15" s="14">
        <f>N6</f>
        <v>49</v>
      </c>
      <c r="R15" s="14">
        <f>IFERROR(Q15/$N$10,"")</f>
        <v>0.14040114613180515</v>
      </c>
      <c r="S15" s="1"/>
      <c r="T15" s="5" t="s">
        <v>34</v>
      </c>
      <c r="U15" s="14">
        <f>IFERROR(K$10/$N$10,"")</f>
        <v>0.21203438395415472</v>
      </c>
      <c r="V15" s="14">
        <f>K10</f>
        <v>74</v>
      </c>
      <c r="W15" s="1"/>
      <c r="X15" s="1"/>
      <c r="Y15" s="1"/>
      <c r="Z15" s="1"/>
      <c r="AA15" s="1"/>
      <c r="AB15" s="1"/>
      <c r="AC15" s="1"/>
    </row>
    <row r="16" spans="1:29" x14ac:dyDescent="0.35">
      <c r="A16" s="1"/>
      <c r="B16" s="1"/>
      <c r="C16" s="1"/>
      <c r="D16" s="1"/>
      <c r="E16" s="1"/>
      <c r="F16" s="1"/>
      <c r="G16" s="1"/>
      <c r="H16" s="1"/>
      <c r="I16" s="7" t="s">
        <v>50</v>
      </c>
      <c r="J16" s="12">
        <f>J7/N10</f>
        <v>0.15759312320916904</v>
      </c>
      <c r="K16" s="12">
        <f>K7/N10</f>
        <v>3.4383954154727794E-2</v>
      </c>
      <c r="L16" s="12">
        <f>L7/N10</f>
        <v>4.2979942693409739E-2</v>
      </c>
      <c r="M16" s="12">
        <f>M7/N10</f>
        <v>6.5902578796561598E-2</v>
      </c>
      <c r="N16" s="12">
        <f>SUM(J16:M16)</f>
        <v>0.3008595988538682</v>
      </c>
      <c r="O16" s="1"/>
      <c r="P16" s="5" t="s">
        <v>31</v>
      </c>
      <c r="Q16" s="14">
        <f>N7</f>
        <v>105</v>
      </c>
      <c r="R16" s="14">
        <f>IFERROR(Q16/$N$10,"")</f>
        <v>0.3008595988538682</v>
      </c>
      <c r="S16" s="1"/>
      <c r="T16" s="5" t="s">
        <v>35</v>
      </c>
      <c r="U16" s="14">
        <f>IFERROR(L$10/$N$10,"")</f>
        <v>0.25214899713467048</v>
      </c>
      <c r="V16" s="14">
        <f>L10</f>
        <v>88</v>
      </c>
      <c r="W16" s="1"/>
      <c r="X16" s="1"/>
      <c r="Y16" s="1"/>
      <c r="Z16" s="1"/>
      <c r="AA16" s="1"/>
      <c r="AB16" s="1"/>
      <c r="AC16" s="1"/>
    </row>
    <row r="17" spans="1:29" x14ac:dyDescent="0.35">
      <c r="A17" s="1"/>
      <c r="B17" s="1"/>
      <c r="C17" s="1"/>
      <c r="D17" s="1"/>
      <c r="E17" s="1"/>
      <c r="F17" s="1"/>
      <c r="G17" s="1"/>
      <c r="H17" s="1"/>
      <c r="I17" s="7" t="s">
        <v>51</v>
      </c>
      <c r="J17" s="12">
        <f>J8/N10</f>
        <v>0</v>
      </c>
      <c r="K17" s="12">
        <f>K8/N10</f>
        <v>0</v>
      </c>
      <c r="L17" s="12">
        <f>L8/N10</f>
        <v>7.1633237822349566E-2</v>
      </c>
      <c r="M17" s="12">
        <f>M8/N10</f>
        <v>0.12893982808022922</v>
      </c>
      <c r="N17" s="12">
        <f>SUM(J17:M17)</f>
        <v>0.20057306590257878</v>
      </c>
      <c r="O17" s="1"/>
      <c r="P17" s="5" t="s">
        <v>32</v>
      </c>
      <c r="Q17" s="14">
        <f>N8</f>
        <v>70</v>
      </c>
      <c r="R17" s="14">
        <f>IFERROR(Q17/$N$10,"")</f>
        <v>0.20057306590257878</v>
      </c>
      <c r="S17" s="1"/>
      <c r="T17" s="5" t="s">
        <v>36</v>
      </c>
      <c r="U17" s="14">
        <f>IFERROR(M$10/$N$10,"")</f>
        <v>0.27220630372492838</v>
      </c>
      <c r="V17" s="14">
        <f>M10</f>
        <v>95</v>
      </c>
      <c r="W17" s="1"/>
      <c r="X17" s="1"/>
      <c r="Y17" s="1"/>
      <c r="Z17" s="1"/>
      <c r="AA17" s="1"/>
      <c r="AB17" s="1"/>
      <c r="AC17" s="1"/>
    </row>
    <row r="18" spans="1:29" x14ac:dyDescent="0.35">
      <c r="A18" s="1"/>
      <c r="B18" s="1"/>
      <c r="C18" s="1"/>
      <c r="D18" s="1">
        <v>3</v>
      </c>
      <c r="E18" s="1">
        <v>3.8</v>
      </c>
      <c r="F18" s="1">
        <v>3.4</v>
      </c>
      <c r="G18" s="1"/>
      <c r="H18" s="1"/>
      <c r="I18" s="7" t="s">
        <v>54</v>
      </c>
      <c r="J18" s="12">
        <f>J9/N10</f>
        <v>0</v>
      </c>
      <c r="K18" s="12">
        <f>K9/N10</f>
        <v>4.0114613180515762E-2</v>
      </c>
      <c r="L18" s="12">
        <f>L9/N10</f>
        <v>4.0114613180515762E-2</v>
      </c>
      <c r="M18" s="12">
        <f>M9/N10</f>
        <v>7.7363896848137534E-2</v>
      </c>
      <c r="N18" s="12">
        <f>SUM(J18:M18)</f>
        <v>0.15759312320916907</v>
      </c>
      <c r="O18" s="1"/>
      <c r="P18" s="5" t="s">
        <v>60</v>
      </c>
      <c r="Q18" s="14">
        <f>N9</f>
        <v>55</v>
      </c>
      <c r="R18" s="14">
        <f>IFERROR(Q18/$N$10,"")</f>
        <v>0.15759312320916904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x14ac:dyDescent="0.35">
      <c r="A19" s="1"/>
      <c r="B19" s="1"/>
      <c r="C19" s="1"/>
      <c r="D19" s="1">
        <v>3.8</v>
      </c>
      <c r="E19" s="1">
        <v>4.5999999999999996</v>
      </c>
      <c r="F19" s="1">
        <v>4.1999999999999993</v>
      </c>
      <c r="G19" s="1"/>
      <c r="H19" s="1"/>
      <c r="I19" s="6" t="s">
        <v>40</v>
      </c>
      <c r="J19" s="12">
        <f>SUM(J14:J18)</f>
        <v>0.26361031518624639</v>
      </c>
      <c r="K19" s="12">
        <f>SUM(K14:K18)</f>
        <v>0.21203438395415472</v>
      </c>
      <c r="L19" s="12">
        <f>SUM(L14:L18)</f>
        <v>0.25214899713467048</v>
      </c>
      <c r="M19" s="12">
        <f>SUM(M14:M18)</f>
        <v>0.27220630372492838</v>
      </c>
      <c r="N19" s="12">
        <f>SUM(N14:N18)</f>
        <v>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35">
      <c r="A20" s="1"/>
      <c r="B20" s="1"/>
      <c r="C20" s="1"/>
      <c r="D20" s="1">
        <v>4.5999999999999996</v>
      </c>
      <c r="E20" s="1">
        <v>5.4</v>
      </c>
      <c r="F20" s="1">
        <v>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x14ac:dyDescent="0.35">
      <c r="A21" s="1"/>
      <c r="B21" s="1"/>
      <c r="C21" s="1"/>
      <c r="D21" s="1">
        <v>5.4</v>
      </c>
      <c r="E21" s="1">
        <v>6.2</v>
      </c>
      <c r="F21" s="1">
        <v>5.8000000000000007</v>
      </c>
      <c r="G21" s="1"/>
      <c r="H21" s="1"/>
      <c r="I21" s="23" t="s">
        <v>44</v>
      </c>
      <c r="J21" s="23"/>
      <c r="K21" s="23"/>
      <c r="L21" s="23"/>
      <c r="M21" s="23"/>
      <c r="N21" s="23"/>
      <c r="O21" s="1"/>
      <c r="P21" s="7" t="s">
        <v>66</v>
      </c>
      <c r="Q21" s="7" t="s">
        <v>63</v>
      </c>
      <c r="R21" s="7" t="s">
        <v>64</v>
      </c>
      <c r="S21" s="7" t="s">
        <v>65</v>
      </c>
      <c r="T21" s="1"/>
      <c r="U21" s="1" t="s">
        <v>2</v>
      </c>
      <c r="V21" s="1"/>
      <c r="W21" s="1"/>
      <c r="X21" s="1"/>
      <c r="Y21" s="1"/>
      <c r="Z21" s="1"/>
      <c r="AA21" s="1"/>
      <c r="AB21" s="1"/>
      <c r="AC21" s="1"/>
    </row>
    <row r="22" spans="1:29" x14ac:dyDescent="0.35">
      <c r="A22" s="1"/>
      <c r="B22" s="1"/>
      <c r="C22" s="1"/>
      <c r="D22" s="1">
        <v>6.2</v>
      </c>
      <c r="E22" s="1">
        <v>7</v>
      </c>
      <c r="F22" s="1">
        <v>6.6</v>
      </c>
      <c r="G22" s="1"/>
      <c r="H22" s="1"/>
      <c r="I22" s="6" t="s">
        <v>28</v>
      </c>
      <c r="J22" s="6" t="s">
        <v>29</v>
      </c>
      <c r="K22" s="6" t="s">
        <v>30</v>
      </c>
      <c r="L22" s="6" t="s">
        <v>31</v>
      </c>
      <c r="M22" s="6" t="s">
        <v>32</v>
      </c>
      <c r="N22" s="6" t="s">
        <v>40</v>
      </c>
      <c r="O22" s="1"/>
      <c r="P22" s="7" t="s">
        <v>47</v>
      </c>
      <c r="Q22" s="18">
        <v>3.4</v>
      </c>
      <c r="R22" s="19">
        <v>0.20057306590257878</v>
      </c>
      <c r="S22" s="19">
        <f>Q22*R22</f>
        <v>0.68194842406876788</v>
      </c>
      <c r="T22" s="1"/>
      <c r="U22" s="15">
        <f>R22*(Q22-S27)*EXP(2)</f>
        <v>-2.3406978639021037</v>
      </c>
      <c r="V22" s="1"/>
      <c r="W22" s="1"/>
      <c r="X22" s="1"/>
      <c r="Y22" s="1"/>
      <c r="Z22" s="1"/>
      <c r="AA22" s="1"/>
      <c r="AB22" s="1"/>
      <c r="AC22" s="1"/>
    </row>
    <row r="23" spans="1:29" x14ac:dyDescent="0.35">
      <c r="A23" s="1"/>
      <c r="B23" s="1"/>
      <c r="C23" s="1"/>
      <c r="D23" s="1"/>
      <c r="E23" s="1"/>
      <c r="F23" s="1"/>
      <c r="G23" s="1"/>
      <c r="H23" s="1"/>
      <c r="I23" s="7" t="s">
        <v>33</v>
      </c>
      <c r="J23" s="8">
        <f t="shared" ref="J23:M27" si="0">IFERROR(J5/J$10,"")</f>
        <v>0.2391304347826087</v>
      </c>
      <c r="K23" s="8">
        <f t="shared" si="0"/>
        <v>0.36486486486486486</v>
      </c>
      <c r="L23" s="8">
        <f t="shared" si="0"/>
        <v>0.23863636363636365</v>
      </c>
      <c r="M23" s="8">
        <f t="shared" si="0"/>
        <v>0</v>
      </c>
      <c r="N23" s="8">
        <f>SUM(J23:M23)</f>
        <v>0.84263166328383721</v>
      </c>
      <c r="O23" s="1"/>
      <c r="P23" s="7" t="s">
        <v>49</v>
      </c>
      <c r="Q23" s="18">
        <v>4.1999999999999993</v>
      </c>
      <c r="R23" s="19">
        <v>0.14040114613180515</v>
      </c>
      <c r="S23" s="19">
        <f t="shared" ref="S23:S26" si="1">Q23*R23</f>
        <v>0.5896848137535815</v>
      </c>
      <c r="T23" s="1"/>
      <c r="U23" s="15">
        <f>R23*(Q23-S27)*EXP(2)</f>
        <v>-0.80854294863381848</v>
      </c>
      <c r="V23" s="1"/>
      <c r="W23" s="1"/>
      <c r="X23" s="1"/>
      <c r="Y23" s="1"/>
      <c r="Z23" s="1"/>
      <c r="AA23" s="1"/>
      <c r="AB23" s="1"/>
      <c r="AC23" s="1"/>
    </row>
    <row r="24" spans="1:29" x14ac:dyDescent="0.35">
      <c r="A24" s="1"/>
      <c r="B24" s="1"/>
      <c r="C24" s="1"/>
      <c r="D24" s="1"/>
      <c r="E24" s="1"/>
      <c r="F24" s="1"/>
      <c r="G24" s="1"/>
      <c r="H24" s="1"/>
      <c r="I24" s="7" t="s">
        <v>34</v>
      </c>
      <c r="J24" s="8">
        <f t="shared" si="0"/>
        <v>0.16304347826086957</v>
      </c>
      <c r="K24" s="8">
        <f t="shared" si="0"/>
        <v>0.28378378378378377</v>
      </c>
      <c r="L24" s="8">
        <f t="shared" si="0"/>
        <v>0.14772727272727273</v>
      </c>
      <c r="M24" s="8">
        <f t="shared" si="0"/>
        <v>0</v>
      </c>
      <c r="N24" s="8">
        <f>SUM(J24:M24)</f>
        <v>0.5945545347719261</v>
      </c>
      <c r="O24" s="1"/>
      <c r="P24" s="7" t="s">
        <v>50</v>
      </c>
      <c r="Q24" s="18">
        <v>5</v>
      </c>
      <c r="R24" s="19">
        <v>0.3008595988538682</v>
      </c>
      <c r="S24" s="19">
        <f t="shared" si="1"/>
        <v>1.5042979942693411</v>
      </c>
      <c r="T24" s="1"/>
      <c r="U24" s="15">
        <f>R24*(Q24-S27)*EXP(2)</f>
        <v>4.5862730279650453E-2</v>
      </c>
      <c r="V24" s="1"/>
      <c r="W24" s="1"/>
      <c r="X24" s="1"/>
      <c r="Y24" s="1"/>
      <c r="Z24" s="1"/>
      <c r="AA24" s="1"/>
      <c r="AB24" s="1"/>
      <c r="AC24" s="1"/>
    </row>
    <row r="25" spans="1:29" x14ac:dyDescent="0.35">
      <c r="A25" s="1"/>
      <c r="B25" s="1"/>
      <c r="C25" s="1"/>
      <c r="D25" s="1"/>
      <c r="E25" s="1"/>
      <c r="F25" s="1"/>
      <c r="G25" s="1"/>
      <c r="H25" s="1"/>
      <c r="I25" s="7" t="s">
        <v>35</v>
      </c>
      <c r="J25" s="8">
        <f t="shared" si="0"/>
        <v>0.59782608695652173</v>
      </c>
      <c r="K25" s="8">
        <f t="shared" si="0"/>
        <v>0.16216216216216217</v>
      </c>
      <c r="L25" s="8">
        <f t="shared" si="0"/>
        <v>0.17045454545454544</v>
      </c>
      <c r="M25" s="8">
        <f t="shared" si="0"/>
        <v>0.24210526315789474</v>
      </c>
      <c r="N25" s="8">
        <f>SUM(J25:M25)</f>
        <v>1.172548057731124</v>
      </c>
      <c r="O25" s="1"/>
      <c r="P25" s="7" t="s">
        <v>51</v>
      </c>
      <c r="Q25" s="18">
        <v>5.8000000000000007</v>
      </c>
      <c r="R25" s="19">
        <v>0.20057306590257878</v>
      </c>
      <c r="S25" s="19">
        <f t="shared" si="1"/>
        <v>1.1633237822349571</v>
      </c>
      <c r="T25" s="1"/>
      <c r="U25" s="15">
        <f>R25*(Q25-S27)*EXP(2)</f>
        <v>1.2162116622307033</v>
      </c>
      <c r="V25" s="1"/>
      <c r="W25" s="1"/>
      <c r="X25" s="1"/>
      <c r="Y25" s="1"/>
      <c r="Z25" s="1"/>
      <c r="AA25" s="1"/>
      <c r="AB25" s="1"/>
      <c r="AC25" s="1"/>
    </row>
    <row r="26" spans="1:29" x14ac:dyDescent="0.35">
      <c r="A26" s="1"/>
      <c r="B26" s="1"/>
      <c r="C26" s="1"/>
      <c r="D26" s="1"/>
      <c r="E26" s="1"/>
      <c r="F26" s="1"/>
      <c r="G26" s="1"/>
      <c r="H26" s="1"/>
      <c r="I26" s="7" t="s">
        <v>36</v>
      </c>
      <c r="J26" s="8">
        <f t="shared" si="0"/>
        <v>0</v>
      </c>
      <c r="K26" s="8">
        <f t="shared" si="0"/>
        <v>0</v>
      </c>
      <c r="L26" s="8">
        <f t="shared" si="0"/>
        <v>0.28409090909090912</v>
      </c>
      <c r="M26" s="8">
        <f t="shared" si="0"/>
        <v>0.47368421052631576</v>
      </c>
      <c r="N26" s="8">
        <f>SUM(J26:M26)</f>
        <v>0.75777511961722488</v>
      </c>
      <c r="O26" s="1"/>
      <c r="P26" s="7" t="s">
        <v>54</v>
      </c>
      <c r="Q26" s="18">
        <v>6.6</v>
      </c>
      <c r="R26" s="19">
        <v>0.15759312320916904</v>
      </c>
      <c r="S26" s="19">
        <f t="shared" si="1"/>
        <v>1.0401146131805157</v>
      </c>
      <c r="T26" s="1"/>
      <c r="U26" s="15">
        <f>R26*(Q26-S27)*EXP(2)</f>
        <v>1.8871664200255718</v>
      </c>
      <c r="V26" s="1" t="s">
        <v>70</v>
      </c>
      <c r="W26" s="1"/>
      <c r="X26" s="1"/>
      <c r="Y26" s="1"/>
      <c r="Z26" s="1"/>
      <c r="AA26" s="1"/>
      <c r="AB26" s="1"/>
      <c r="AC26" s="1"/>
    </row>
    <row r="27" spans="1:29" x14ac:dyDescent="0.35">
      <c r="A27" s="1"/>
      <c r="B27" s="1"/>
      <c r="C27" s="1"/>
      <c r="D27" s="1"/>
      <c r="E27" s="1"/>
      <c r="F27" s="1"/>
      <c r="G27" s="1"/>
      <c r="H27" s="1"/>
      <c r="I27" s="7" t="s">
        <v>37</v>
      </c>
      <c r="J27" s="8">
        <f t="shared" si="0"/>
        <v>0</v>
      </c>
      <c r="K27" s="8">
        <f t="shared" si="0"/>
        <v>0.1891891891891892</v>
      </c>
      <c r="L27" s="8">
        <f t="shared" si="0"/>
        <v>0.15909090909090909</v>
      </c>
      <c r="M27" s="8">
        <f t="shared" si="0"/>
        <v>0.28421052631578947</v>
      </c>
      <c r="N27" s="8">
        <f>SUM(J27:M27)</f>
        <v>0.63249062459588778</v>
      </c>
      <c r="O27" s="1"/>
      <c r="P27" s="7"/>
      <c r="Q27" s="7"/>
      <c r="R27" s="7"/>
      <c r="S27" s="19">
        <f>SUM(S22:S26)</f>
        <v>4.9793696275071628</v>
      </c>
      <c r="T27" s="1"/>
      <c r="U27" s="20">
        <v>0.01</v>
      </c>
      <c r="V27" s="17">
        <f>SQRT(U27)</f>
        <v>0.1</v>
      </c>
      <c r="W27" s="1"/>
      <c r="X27" s="1"/>
      <c r="Y27" s="1"/>
      <c r="Z27" s="1"/>
      <c r="AA27" s="1"/>
      <c r="AB27" s="1"/>
      <c r="AC27" s="1"/>
    </row>
    <row r="28" spans="1:29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7" t="s">
        <v>67</v>
      </c>
      <c r="Q29" s="7" t="s">
        <v>68</v>
      </c>
      <c r="R29" s="7" t="s">
        <v>69</v>
      </c>
      <c r="S29" s="7" t="s">
        <v>65</v>
      </c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x14ac:dyDescent="0.35">
      <c r="A30" s="1"/>
      <c r="B30" s="1"/>
      <c r="C30" s="1"/>
      <c r="D30" s="1"/>
      <c r="E30" s="1"/>
      <c r="F30" s="1"/>
      <c r="G30" s="1"/>
      <c r="H30" s="1"/>
      <c r="I30" s="23" t="s">
        <v>45</v>
      </c>
      <c r="J30" s="23"/>
      <c r="K30" s="23"/>
      <c r="L30" s="23"/>
      <c r="M30" s="23"/>
      <c r="N30" s="23"/>
      <c r="O30" s="1"/>
      <c r="P30" s="7" t="s">
        <v>55</v>
      </c>
      <c r="Q30" s="19">
        <v>2.5</v>
      </c>
      <c r="R30" s="19">
        <v>0.26361031518624639</v>
      </c>
      <c r="S30" s="19">
        <f>Q30*R30</f>
        <v>0.65902578796561595</v>
      </c>
      <c r="T30" s="1"/>
      <c r="U30" s="15">
        <f>R30*(Q30-S34)*EXP(2)</f>
        <v>-14.929653335742998</v>
      </c>
      <c r="V30" s="1"/>
      <c r="W30" s="1"/>
      <c r="X30" s="1"/>
      <c r="Y30" s="1"/>
      <c r="Z30" s="1"/>
      <c r="AA30" s="1"/>
      <c r="AB30" s="1"/>
      <c r="AC30" s="1"/>
    </row>
    <row r="31" spans="1:29" x14ac:dyDescent="0.35">
      <c r="A31" s="1"/>
      <c r="B31" s="1"/>
      <c r="C31" s="1"/>
      <c r="D31" s="1"/>
      <c r="E31" s="1"/>
      <c r="F31" s="1"/>
      <c r="G31" s="1"/>
      <c r="H31" s="1"/>
      <c r="I31" s="6" t="s">
        <v>28</v>
      </c>
      <c r="J31" s="6" t="s">
        <v>29</v>
      </c>
      <c r="K31" s="6" t="s">
        <v>30</v>
      </c>
      <c r="L31" s="6" t="s">
        <v>31</v>
      </c>
      <c r="M31" s="6" t="s">
        <v>32</v>
      </c>
      <c r="N31" s="6" t="s">
        <v>46</v>
      </c>
      <c r="O31" s="1"/>
      <c r="P31" s="7" t="s">
        <v>56</v>
      </c>
      <c r="Q31" s="19">
        <v>7.5</v>
      </c>
      <c r="R31" s="19">
        <v>0.21203438395415472</v>
      </c>
      <c r="S31" s="19">
        <f t="shared" ref="S31:S33" si="2">Q31*R31</f>
        <v>1.5902578796561604</v>
      </c>
      <c r="T31" s="1"/>
      <c r="U31" s="15">
        <f>R31*(Q31-S34)*EXP(2)</f>
        <v>-4.1749644151395096</v>
      </c>
      <c r="V31" s="1"/>
      <c r="W31" s="1"/>
      <c r="X31" s="1"/>
      <c r="Y31" s="1"/>
      <c r="Z31" s="1"/>
      <c r="AA31" s="1"/>
      <c r="AB31" s="1"/>
      <c r="AC31" s="1"/>
    </row>
    <row r="32" spans="1:29" x14ac:dyDescent="0.35">
      <c r="A32" s="1"/>
      <c r="B32" s="1"/>
      <c r="C32" s="1"/>
      <c r="D32" s="1"/>
      <c r="E32" s="1"/>
      <c r="F32" s="1"/>
      <c r="G32" s="1"/>
      <c r="H32" s="1"/>
      <c r="I32" s="7" t="s">
        <v>33</v>
      </c>
      <c r="J32" s="8">
        <f>IFERROR((J5/$N$10)*($C5-$Q$5)*($G$5-$R$5),"")</f>
        <v>0.7630963832710449</v>
      </c>
      <c r="K32" s="8">
        <f>IFERROR((K5/$N$10)*($C5-$Q$5)*($G$6-$R$5),"")</f>
        <v>0.32559643473128191</v>
      </c>
      <c r="L32" s="8">
        <f>IFERROR((L5/$N$10)*($C5-$Q$5)*($G$7-$R$5),"")</f>
        <v>-0.22192684111612457</v>
      </c>
      <c r="M32" s="8">
        <f>IFERROR((M5/$N$10)*($C5-$Q$5)*($G$8-$R$5),"")</f>
        <v>0</v>
      </c>
      <c r="N32" s="8">
        <f>SUM(J32:M32)</f>
        <v>0.86676597688620216</v>
      </c>
      <c r="O32" s="1"/>
      <c r="P32" s="7" t="s">
        <v>57</v>
      </c>
      <c r="Q32" s="19">
        <v>12.5</v>
      </c>
      <c r="R32" s="19">
        <v>0.25214899713467048</v>
      </c>
      <c r="S32" s="19">
        <f t="shared" si="2"/>
        <v>3.151862464183381</v>
      </c>
      <c r="T32" s="1"/>
      <c r="U32" s="15">
        <f>R32*(Q32-S34)*EXP(2)</f>
        <v>4.3508928778524485</v>
      </c>
      <c r="V32" s="1"/>
      <c r="W32" s="1"/>
      <c r="X32" s="1"/>
      <c r="Y32" s="1"/>
      <c r="Z32" s="1"/>
      <c r="AA32" s="1"/>
      <c r="AB32" s="1"/>
      <c r="AC32" s="1"/>
    </row>
    <row r="33" spans="1:29" x14ac:dyDescent="0.35">
      <c r="A33" s="1"/>
      <c r="B33" s="1"/>
      <c r="C33" s="1"/>
      <c r="D33" s="1"/>
      <c r="E33" s="1"/>
      <c r="F33" s="1"/>
      <c r="G33" s="1"/>
      <c r="H33" s="1"/>
      <c r="I33" s="7" t="s">
        <v>34</v>
      </c>
      <c r="J33" s="8">
        <f>IFERROR((J6/$N$10)*($C6-$Q$5)*($G$5-$R$5),"")</f>
        <v>0.25674835431338772</v>
      </c>
      <c r="K33" s="8">
        <f>IFERROR((K6/$N$10)*($C6-$Q$5)*($G$6-$R$5),"")</f>
        <v>0.12496686254804891</v>
      </c>
      <c r="L33" s="8">
        <f>IFERROR((L6/$N$10)*($C6-$Q$5)*($G$7-$R$5),"")</f>
        <v>-6.7794362964494509E-2</v>
      </c>
      <c r="M33" s="8">
        <f>IFERROR((M6/$N$10)*($C6-$Q$5)*($G$8-$R$5),"")</f>
        <v>0</v>
      </c>
      <c r="N33" s="8">
        <f>SUM(J33:M33)</f>
        <v>0.31392085389694213</v>
      </c>
      <c r="O33" s="1"/>
      <c r="P33" s="7" t="s">
        <v>58</v>
      </c>
      <c r="Q33" s="19">
        <v>17.5</v>
      </c>
      <c r="R33" s="19">
        <v>0.27220630372492838</v>
      </c>
      <c r="S33" s="19">
        <f t="shared" si="2"/>
        <v>4.7636103151862468</v>
      </c>
      <c r="T33" s="1"/>
      <c r="U33" s="15">
        <f>R33*(Q33-S34)*EXP(2)</f>
        <v>14.753724873030059</v>
      </c>
      <c r="V33" s="1" t="s">
        <v>70</v>
      </c>
      <c r="W33" s="1"/>
      <c r="X33" s="1"/>
      <c r="Y33" s="1"/>
      <c r="Z33" s="1"/>
      <c r="AA33" s="1"/>
      <c r="AB33" s="1"/>
      <c r="AC33" s="1"/>
    </row>
    <row r="34" spans="1:29" x14ac:dyDescent="0.35">
      <c r="A34" s="1"/>
      <c r="B34" s="1"/>
      <c r="C34" s="1"/>
      <c r="D34" s="1"/>
      <c r="E34" s="1"/>
      <c r="F34" s="1"/>
      <c r="G34" s="1"/>
      <c r="H34" s="1"/>
      <c r="I34" s="7" t="s">
        <v>35</v>
      </c>
      <c r="J34" s="8">
        <f>IFERROR((J7/$N$10)*($C7-$Q$5)*($G$5-$R$5),"")</f>
        <v>-2.4919693212770572E-2</v>
      </c>
      <c r="K34" s="8">
        <f>IFERROR((K7/$N$10)*($C7-$Q$5)*($G$6-$R$5),"")</f>
        <v>-1.8902550637520451E-3</v>
      </c>
      <c r="L34" s="8">
        <f>IFERROR((L7/$N$10)*($C7-$Q$5)*($G$7-$R$5),"")</f>
        <v>2.0706423077391347E-3</v>
      </c>
      <c r="M34" s="8">
        <f>IFERROR((M7/$N$10)*($C7-$Q$5)*($G$8-$R$5),"")</f>
        <v>9.9729586159247648E-3</v>
      </c>
      <c r="N34" s="8">
        <f>SUM(J34:M34)</f>
        <v>-1.4766347352858719E-2</v>
      </c>
      <c r="O34" s="1"/>
      <c r="P34" s="7"/>
      <c r="Q34" s="7"/>
      <c r="R34" s="7"/>
      <c r="S34" s="19">
        <f>SUM(S30:S33)</f>
        <v>10.164756446991404</v>
      </c>
      <c r="T34" s="1"/>
      <c r="U34" s="22">
        <v>0</v>
      </c>
      <c r="V34" s="21">
        <f>SQRT(U34)</f>
        <v>0</v>
      </c>
      <c r="W34" s="1"/>
      <c r="X34" s="1"/>
      <c r="Y34" s="1"/>
      <c r="Z34" s="1"/>
      <c r="AA34" s="1"/>
      <c r="AB34" s="1"/>
      <c r="AC34" s="1"/>
    </row>
    <row r="35" spans="1:29" x14ac:dyDescent="0.35">
      <c r="A35" s="1"/>
      <c r="B35" s="1"/>
      <c r="C35" s="1"/>
      <c r="D35" s="1"/>
      <c r="E35" s="1"/>
      <c r="F35" s="1"/>
      <c r="G35" s="1"/>
      <c r="H35" s="1"/>
      <c r="I35" s="7" t="s">
        <v>36</v>
      </c>
      <c r="J35" s="8">
        <f>IFERROR((J8/$N$10)*($C8-$Q$5)*($G$5-$R$5),"")</f>
        <v>0</v>
      </c>
      <c r="K35" s="8">
        <f>IFERROR((K8/$N$10)*($C8-$Q$5)*($G$6-$R$5),"")</f>
        <v>0</v>
      </c>
      <c r="L35" s="8">
        <f>IFERROR((L8/$N$10)*($C8-$Q$5)*($G$7-$R$5),"")</f>
        <v>0.13727591595751734</v>
      </c>
      <c r="M35" s="8">
        <f>IFERROR((M8/$N$10)*($C8-$Q$5)*($G$8-$R$5),"")</f>
        <v>0.77615634445673609</v>
      </c>
      <c r="N35" s="8">
        <f>SUM(J35:M35)</f>
        <v>0.91343226041425341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x14ac:dyDescent="0.35">
      <c r="A36" s="1"/>
      <c r="B36" s="1"/>
      <c r="C36" s="1"/>
      <c r="D36" s="1"/>
      <c r="E36" s="1"/>
      <c r="F36" s="1"/>
      <c r="G36" s="1"/>
      <c r="H36" s="1"/>
      <c r="I36" s="7" t="s">
        <v>37</v>
      </c>
      <c r="J36" s="8">
        <f>IFERROR((J9/$N$10)*($C9-$Q$5)*($G$5-$R$5),"")</f>
        <v>0</v>
      </c>
      <c r="K36" s="8">
        <f>IFERROR((K9/$N$10)*($C9-$Q$5)*($G$6-$R$5),"")</f>
        <v>-0.17323837612053056</v>
      </c>
      <c r="L36" s="8">
        <f>IFERROR((L9/$N$10)*($C9-$Q$5)*($G$7-$R$5),"")</f>
        <v>0.15181642638519607</v>
      </c>
      <c r="M36" s="8">
        <f>IFERROR((M9/$N$10)*($C9-$Q$5)*($G$8-$R$5),"")</f>
        <v>0.91968022714677933</v>
      </c>
      <c r="N36" s="8">
        <f>SUM(J36:M36)</f>
        <v>0.89825827741144482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x14ac:dyDescent="0.35">
      <c r="A37" s="1"/>
      <c r="B37" s="1"/>
      <c r="C37" s="1"/>
      <c r="D37" s="1"/>
      <c r="E37" s="1"/>
      <c r="F37" s="1"/>
      <c r="G37" s="1"/>
      <c r="H37" s="1"/>
      <c r="I37" s="6" t="s">
        <v>40</v>
      </c>
      <c r="J37" s="8">
        <f>SUM(J32:J36)</f>
        <v>0.99492504437166207</v>
      </c>
      <c r="K37" s="8">
        <f>SUM(K32:K36)</f>
        <v>0.27543466609504819</v>
      </c>
      <c r="L37" s="8">
        <f>SUM(L32:L36)</f>
        <v>1.4417805698334618E-3</v>
      </c>
      <c r="M37" s="8">
        <f>SUM(M32:M36)</f>
        <v>1.7058095302194403</v>
      </c>
      <c r="N37" s="8">
        <f>SUM(N32:N36)</f>
        <v>2.9776110212559836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</sheetData>
  <mergeCells count="10">
    <mergeCell ref="A1:AB1"/>
    <mergeCell ref="A3:C3"/>
    <mergeCell ref="E3:G3"/>
    <mergeCell ref="I3:N3"/>
    <mergeCell ref="P3:U3"/>
    <mergeCell ref="I12:N12"/>
    <mergeCell ref="I21:N21"/>
    <mergeCell ref="I30:N30"/>
    <mergeCell ref="P7:AC7"/>
    <mergeCell ref="P12:U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Bi_Agrup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daniela talvac garcia</cp:lastModifiedBy>
  <dcterms:modified xsi:type="dcterms:W3CDTF">2026-06-08T16:39:02Z</dcterms:modified>
</cp:coreProperties>
</file>