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3\lab. integracion numerica\"/>
    </mc:Choice>
  </mc:AlternateContent>
  <xr:revisionPtr revIDLastSave="0" documentId="8_{36D65196-B0B3-42B7-B114-BC70D88F071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</workbook>
</file>

<file path=xl/calcChain.xml><?xml version="1.0" encoding="utf-8"?>
<calcChain xmlns="http://schemas.openxmlformats.org/spreadsheetml/2006/main">
  <c r="L38" i="1" l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D38" i="1"/>
  <c r="D37" i="1"/>
  <c r="D36" i="1"/>
  <c r="D35" i="1"/>
  <c r="D34" i="1"/>
  <c r="C38" i="1"/>
  <c r="C37" i="1"/>
  <c r="C36" i="1"/>
  <c r="C35" i="1"/>
  <c r="C34" i="1"/>
  <c r="B34" i="1"/>
  <c r="B38" i="1"/>
  <c r="B37" i="1"/>
  <c r="B36" i="1"/>
  <c r="B35" i="1"/>
  <c r="K42" i="1"/>
  <c r="K43" i="1"/>
  <c r="K44" i="1"/>
  <c r="K45" i="1"/>
  <c r="K46" i="1"/>
  <c r="E42" i="1"/>
  <c r="E43" i="1"/>
  <c r="E44" i="1"/>
  <c r="E45" i="1"/>
  <c r="E46" i="1"/>
  <c r="G49" i="1"/>
  <c r="B42" i="1"/>
  <c r="B43" i="1"/>
  <c r="B44" i="1"/>
  <c r="B45" i="1"/>
  <c r="B46" i="1"/>
  <c r="W28" i="1"/>
  <c r="W18" i="1"/>
  <c r="W19" i="1"/>
  <c r="W20" i="1"/>
  <c r="W21" i="1"/>
  <c r="W22" i="1"/>
  <c r="W23" i="1"/>
  <c r="W24" i="1"/>
  <c r="W25" i="1"/>
  <c r="W26" i="1"/>
  <c r="W27" i="1"/>
  <c r="W17" i="1"/>
  <c r="G39" i="2"/>
  <c r="G40" i="2"/>
  <c r="G41" i="2"/>
  <c r="G42" i="2"/>
  <c r="G43" i="2"/>
  <c r="AM32" i="2"/>
  <c r="AG32" i="2"/>
  <c r="AA29" i="2"/>
  <c r="V32" i="2"/>
  <c r="O32" i="2"/>
  <c r="AM30" i="2"/>
  <c r="AG30" i="2"/>
  <c r="AA27" i="2"/>
  <c r="V30" i="2"/>
  <c r="O30" i="2"/>
  <c r="R93" i="2"/>
  <c r="M99" i="2" s="1"/>
  <c r="M93" i="2"/>
  <c r="L99" i="2" s="1"/>
  <c r="H93" i="2"/>
  <c r="K99" i="2" s="1"/>
  <c r="C93" i="2"/>
  <c r="J99" i="2" s="1"/>
  <c r="D39" i="2"/>
  <c r="D40" i="2"/>
  <c r="D41" i="2"/>
  <c r="D42" i="2"/>
  <c r="D43" i="2"/>
  <c r="AN28" i="2"/>
  <c r="AH28" i="2"/>
  <c r="AB25" i="2"/>
  <c r="W28" i="2"/>
  <c r="Q28" i="2"/>
  <c r="AK21" i="2"/>
  <c r="AK20" i="2"/>
  <c r="AK19" i="2"/>
  <c r="AK18" i="2"/>
  <c r="AK17" i="2"/>
  <c r="AK16" i="2"/>
  <c r="AK15" i="2"/>
  <c r="AK14" i="2"/>
  <c r="AK13" i="2"/>
  <c r="AK12" i="2"/>
  <c r="AK11" i="2"/>
  <c r="AF21" i="2"/>
  <c r="AF20" i="2"/>
  <c r="AF19" i="2"/>
  <c r="AF18" i="2"/>
  <c r="AF17" i="2"/>
  <c r="AF16" i="2"/>
  <c r="AF15" i="2"/>
  <c r="AF14" i="2"/>
  <c r="AF13" i="2"/>
  <c r="AF12" i="2"/>
  <c r="AF11" i="2"/>
  <c r="AF22" i="2" s="1"/>
  <c r="AF23" i="2" s="1"/>
  <c r="AA21" i="2"/>
  <c r="AA20" i="2"/>
  <c r="AA19" i="2"/>
  <c r="AA18" i="2"/>
  <c r="AA17" i="2"/>
  <c r="AA16" i="2"/>
  <c r="AA15" i="2"/>
  <c r="AA14" i="2"/>
  <c r="AA13" i="2"/>
  <c r="AA12" i="2"/>
  <c r="AA11" i="2"/>
  <c r="V21" i="2"/>
  <c r="V20" i="2"/>
  <c r="V19" i="2"/>
  <c r="V18" i="2"/>
  <c r="V17" i="2"/>
  <c r="V16" i="2"/>
  <c r="V15" i="2"/>
  <c r="V14" i="2"/>
  <c r="V13" i="2"/>
  <c r="V12" i="2"/>
  <c r="V11" i="2"/>
  <c r="Q23" i="2"/>
  <c r="Q22" i="2"/>
  <c r="Q12" i="2"/>
  <c r="Q13" i="2"/>
  <c r="Q14" i="2"/>
  <c r="Q15" i="2"/>
  <c r="Q16" i="2"/>
  <c r="Q17" i="2"/>
  <c r="Q18" i="2"/>
  <c r="Q19" i="2"/>
  <c r="Q20" i="2"/>
  <c r="Q21" i="2"/>
  <c r="Q11" i="2"/>
  <c r="I99" i="2"/>
  <c r="H99" i="2"/>
  <c r="G99" i="2"/>
  <c r="F99" i="2"/>
  <c r="E99" i="2"/>
  <c r="AG66" i="2"/>
  <c r="AB66" i="2"/>
  <c r="W66" i="2"/>
  <c r="D99" i="2"/>
  <c r="C99" i="2"/>
  <c r="R66" i="2"/>
  <c r="M66" i="2"/>
  <c r="H66" i="2"/>
  <c r="B67" i="2"/>
  <c r="R88" i="2"/>
  <c r="R87" i="2"/>
  <c r="R86" i="2"/>
  <c r="R85" i="2"/>
  <c r="R84" i="2"/>
  <c r="R83" i="2"/>
  <c r="R82" i="2"/>
  <c r="R81" i="2"/>
  <c r="R80" i="2"/>
  <c r="R79" i="2"/>
  <c r="R78" i="2"/>
  <c r="M88" i="2"/>
  <c r="M87" i="2"/>
  <c r="M86" i="2"/>
  <c r="M85" i="2"/>
  <c r="M84" i="2"/>
  <c r="M83" i="2"/>
  <c r="M82" i="2"/>
  <c r="M81" i="2"/>
  <c r="M80" i="2"/>
  <c r="M79" i="2"/>
  <c r="M78" i="2"/>
  <c r="H88" i="2"/>
  <c r="H87" i="2"/>
  <c r="H86" i="2"/>
  <c r="H85" i="2"/>
  <c r="H84" i="2"/>
  <c r="H83" i="2"/>
  <c r="H82" i="2"/>
  <c r="H81" i="2"/>
  <c r="H80" i="2"/>
  <c r="H79" i="2"/>
  <c r="H78" i="2"/>
  <c r="H89" i="2" s="1"/>
  <c r="H90" i="2" s="1"/>
  <c r="C88" i="2"/>
  <c r="C87" i="2"/>
  <c r="C86" i="2"/>
  <c r="C85" i="2"/>
  <c r="C84" i="2"/>
  <c r="C83" i="2"/>
  <c r="C82" i="2"/>
  <c r="C81" i="2"/>
  <c r="C80" i="2"/>
  <c r="C79" i="2"/>
  <c r="C78" i="2"/>
  <c r="C89" i="2" s="1"/>
  <c r="C90" i="2" s="1"/>
  <c r="AG61" i="2"/>
  <c r="AG60" i="2"/>
  <c r="AG59" i="2"/>
  <c r="AG58" i="2"/>
  <c r="AG57" i="2"/>
  <c r="AG56" i="2"/>
  <c r="AG55" i="2"/>
  <c r="AG54" i="2"/>
  <c r="AG53" i="2"/>
  <c r="AG52" i="2"/>
  <c r="AG51" i="2"/>
  <c r="AB61" i="2"/>
  <c r="AB60" i="2"/>
  <c r="AB59" i="2"/>
  <c r="AB58" i="2"/>
  <c r="AB57" i="2"/>
  <c r="AB56" i="2"/>
  <c r="AB55" i="2"/>
  <c r="AB54" i="2"/>
  <c r="AB53" i="2"/>
  <c r="AB52" i="2"/>
  <c r="AB51" i="2"/>
  <c r="W61" i="2"/>
  <c r="W60" i="2"/>
  <c r="W59" i="2"/>
  <c r="W58" i="2"/>
  <c r="W57" i="2"/>
  <c r="W56" i="2"/>
  <c r="W55" i="2"/>
  <c r="W54" i="2"/>
  <c r="W62" i="2" s="1"/>
  <c r="W63" i="2" s="1"/>
  <c r="W53" i="2"/>
  <c r="W52" i="2"/>
  <c r="W51" i="2"/>
  <c r="R61" i="2"/>
  <c r="R60" i="2"/>
  <c r="R59" i="2"/>
  <c r="R58" i="2"/>
  <c r="R57" i="2"/>
  <c r="R56" i="2"/>
  <c r="R55" i="2"/>
  <c r="R54" i="2"/>
  <c r="R53" i="2"/>
  <c r="R52" i="2"/>
  <c r="R51" i="2"/>
  <c r="M61" i="2"/>
  <c r="M60" i="2"/>
  <c r="M59" i="2"/>
  <c r="M58" i="2"/>
  <c r="M57" i="2"/>
  <c r="M56" i="2"/>
  <c r="M55" i="2"/>
  <c r="M54" i="2"/>
  <c r="M62" i="2" s="1"/>
  <c r="M63" i="2" s="1"/>
  <c r="M53" i="2"/>
  <c r="M52" i="2"/>
  <c r="M51" i="2"/>
  <c r="H52" i="2"/>
  <c r="H53" i="2"/>
  <c r="H54" i="2"/>
  <c r="H55" i="2"/>
  <c r="H56" i="2"/>
  <c r="H57" i="2"/>
  <c r="H58" i="2"/>
  <c r="H59" i="2"/>
  <c r="H60" i="2"/>
  <c r="H61" i="2"/>
  <c r="H51" i="2"/>
  <c r="H62" i="2" s="1"/>
  <c r="H63" i="2" s="1"/>
  <c r="B31" i="1"/>
  <c r="AK22" i="2" l="1"/>
  <c r="AK23" i="2" s="1"/>
  <c r="AA22" i="2"/>
  <c r="AA23" i="2" s="1"/>
  <c r="V22" i="2"/>
  <c r="V23" i="2" s="1"/>
  <c r="R89" i="2"/>
  <c r="R90" i="2" s="1"/>
  <c r="M89" i="2"/>
  <c r="M90" i="2" s="1"/>
  <c r="AG62" i="2"/>
  <c r="AG63" i="2" s="1"/>
  <c r="AB62" i="2"/>
  <c r="AB63" i="2" s="1"/>
  <c r="R62" i="2"/>
  <c r="R63" i="2" s="1"/>
</calcChain>
</file>

<file path=xl/sharedStrings.xml><?xml version="1.0" encoding="utf-8"?>
<sst xmlns="http://schemas.openxmlformats.org/spreadsheetml/2006/main" count="392" uniqueCount="149">
  <si>
    <t xml:space="preserve">Lpp = </t>
  </si>
  <si>
    <t>DWL =</t>
  </si>
  <si>
    <t>WATERLINE</t>
  </si>
  <si>
    <t>FP</t>
  </si>
  <si>
    <t>AP</t>
  </si>
  <si>
    <t>STATION NUMBERS</t>
  </si>
  <si>
    <t>Simpson</t>
  </si>
  <si>
    <t>Nombre:</t>
  </si>
  <si>
    <t>Separación entre líneas de agua (dz)=</t>
  </si>
  <si>
    <t>Separación entre estaciones (dx)=</t>
  </si>
  <si>
    <t>NÚMERO DE ESTACIONES</t>
  </si>
  <si>
    <t>LÍNEA DE AGUA</t>
  </si>
  <si>
    <t>de Simpson</t>
  </si>
  <si>
    <t>Multip de</t>
  </si>
  <si>
    <t>Multiplicador</t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</si>
  <si>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</si>
  <si>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</si>
  <si>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</si>
  <si>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</si>
  <si>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ESCUELA NAVAL - Estabilidad y Estiba - 3L</t>
  </si>
  <si>
    <t>ÁREA DE SECCIONES &amp; VOLUMEN SUMERGIDO</t>
  </si>
  <si>
    <t>Patrullero "3L"</t>
  </si>
  <si>
    <t>Nombres:</t>
  </si>
  <si>
    <t>Asuma un Lpp y un DLW para su modelo (Para facilitar su trabajo puede usar la pintura de la franja de flotación)</t>
  </si>
  <si>
    <t>cm</t>
  </si>
  <si>
    <t>LAS MEDIA MANGAS DEBEN ESTÁR EN CM MEDIDAS DESDE CRUJÍA.</t>
  </si>
  <si>
    <t>Calado (cm)</t>
  </si>
  <si>
    <r>
      <t>Área Plano Flotación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</si>
  <si>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Complete los valores de la Tabla de Offset a continuación. Asigne el valor de 0 cuando no exista casco en esa coordenada.</t>
  </si>
  <si>
    <t xml:space="preserve">TABLA DE OFFSETS para </t>
  </si>
  <si>
    <t xml:space="preserve">TABLA DE OFFSETS Para  </t>
  </si>
  <si>
    <t>10 cm WL</t>
  </si>
  <si>
    <t>8 cm WL</t>
  </si>
  <si>
    <t>6 cm WL</t>
  </si>
  <si>
    <t>4 cm WL</t>
  </si>
  <si>
    <t>2 cm WL</t>
  </si>
  <si>
    <t>Posición Longitudinal Centro de Flotación (cm) desde Ppr</t>
  </si>
  <si>
    <t>Ppr (cm)</t>
  </si>
  <si>
    <t>(cm)</t>
  </si>
  <si>
    <t>Ppr</t>
  </si>
  <si>
    <t>Ppp</t>
  </si>
  <si>
    <r>
      <t>ÁREA DE SECCIÓN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</si>
  <si>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cm</t>
  </si>
  <si>
    <t>WL  de 8 cm</t>
  </si>
  <si>
    <t>WL  de 6 cm</t>
  </si>
  <si>
    <t>WL de 4 cm</t>
  </si>
  <si>
    <t>WL de 2 cm</t>
  </si>
  <si>
    <r>
      <t>Volumen sumergido (cm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</si>
  <si>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LAS MEDIA-MANGAS DEBEN SER MEDIDAS EN CM DESDE LA LÍNEA DE CRUJÍA</t>
  </si>
  <si>
    <t>Semi.Manga</t>
  </si>
  <si>
    <t>Multiplo</t>
  </si>
  <si>
    <t>Producto</t>
  </si>
  <si>
    <t>Estacion</t>
  </si>
  <si>
    <t>∆x= LPP/(n-1)</t>
  </si>
  <si>
    <t>∆x=</t>
  </si>
  <si>
    <t>Eslora total</t>
  </si>
  <si>
    <t>77.7 cm</t>
  </si>
  <si>
    <t>10.75</t>
  </si>
  <si>
    <t>7.77</t>
  </si>
  <si>
    <t>11.45</t>
  </si>
  <si>
    <t>12.3</t>
  </si>
  <si>
    <t>12.75</t>
  </si>
  <si>
    <t>11.7</t>
  </si>
  <si>
    <t>9.6</t>
  </si>
  <si>
    <t>6.45</t>
  </si>
  <si>
    <t>3.5</t>
  </si>
  <si>
    <t>1.3</t>
  </si>
  <si>
    <t>6.1</t>
  </si>
  <si>
    <t>7.5</t>
  </si>
  <si>
    <t>10.6</t>
  </si>
  <si>
    <t>9.4</t>
  </si>
  <si>
    <t>2.8</t>
  </si>
  <si>
    <t>8.8</t>
  </si>
  <si>
    <t>6.7</t>
  </si>
  <si>
    <t>4.2</t>
  </si>
  <si>
    <t>1.8</t>
  </si>
  <si>
    <t>2.5</t>
  </si>
  <si>
    <t>5.7</t>
  </si>
  <si>
    <t>5.1</t>
  </si>
  <si>
    <t>7.8</t>
  </si>
  <si>
    <t>Becker-Curutchet-Fuentealba-Follert</t>
  </si>
  <si>
    <t>15.54</t>
  </si>
  <si>
    <t>23.31</t>
  </si>
  <si>
    <t>31.08</t>
  </si>
  <si>
    <t>38.85</t>
  </si>
  <si>
    <t>46.62</t>
  </si>
  <si>
    <t>54.39</t>
  </si>
  <si>
    <t>62.16</t>
  </si>
  <si>
    <t>69.93</t>
  </si>
  <si>
    <t>77.7</t>
  </si>
  <si>
    <t>Areas de seccion:</t>
  </si>
  <si>
    <t>Estacion 1</t>
  </si>
  <si>
    <t>Estacion 0</t>
  </si>
  <si>
    <t>Suma productos=</t>
  </si>
  <si>
    <t>x2</t>
  </si>
  <si>
    <t>Resultado=</t>
  </si>
  <si>
    <t>Estacion 2</t>
  </si>
  <si>
    <t>Estacion 3</t>
  </si>
  <si>
    <t>Estacion 4</t>
  </si>
  <si>
    <t>Estacion 5</t>
  </si>
  <si>
    <t>Estacion 6</t>
  </si>
  <si>
    <t>Estacion 7</t>
  </si>
  <si>
    <t>Estacion 8</t>
  </si>
  <si>
    <t>Estacion 9</t>
  </si>
  <si>
    <t>Estacion 10</t>
  </si>
  <si>
    <t>Area de seccion=</t>
  </si>
  <si>
    <t>∆z=calado/nº intervalos</t>
  </si>
  <si>
    <t>Area de Seccion= 1/3 x ∆z x (suma productos tablax 2)</t>
  </si>
  <si>
    <t>∆z= 10cm/10</t>
  </si>
  <si>
    <t xml:space="preserve">∆z= </t>
  </si>
  <si>
    <t>cm²</t>
  </si>
  <si>
    <t>Areas de seccion (cm²)</t>
  </si>
  <si>
    <t>Eslora entre perpendiculares (cm)</t>
  </si>
  <si>
    <t>Area plano de Flotacion:</t>
  </si>
  <si>
    <t>Linea de agua: 2cm</t>
  </si>
  <si>
    <t>Linea de agua: 4cm</t>
  </si>
  <si>
    <t>Linea de agua: 6cm</t>
  </si>
  <si>
    <t>Linea de agua: 8cm</t>
  </si>
  <si>
    <t>Linea de agua: 10cm</t>
  </si>
  <si>
    <t>7,77/10</t>
  </si>
  <si>
    <t>Area plano de flotacion= 1/3 x ∆x x (sumaproducto x 2)</t>
  </si>
  <si>
    <t xml:space="preserve">Area plano de flotacion= </t>
  </si>
  <si>
    <t>Centro de flotacion longuitudinal (LCF)= (1/3 x 1/ (area plano de flotacion) x ∆x  x (suma productos x 2))</t>
  </si>
  <si>
    <t>LCF=</t>
  </si>
  <si>
    <t xml:space="preserve"> LCF(1)</t>
  </si>
  <si>
    <t>LCF(1)=</t>
  </si>
  <si>
    <t>LCF= (LPP/2)- LCF(1)</t>
  </si>
  <si>
    <t>LCF(2)= LPP/2</t>
  </si>
  <si>
    <t>LCF(2)= 7,77/2</t>
  </si>
  <si>
    <t>LCF(2)= 3,885 cm</t>
  </si>
  <si>
    <t>Areas de seccion (cm2)</t>
  </si>
  <si>
    <t>Volumen sumergido= 1/3 x ∆x x suma productos</t>
  </si>
  <si>
    <t>Estaciones</t>
  </si>
  <si>
    <t>Areas de secciones (cm2)</t>
  </si>
  <si>
    <t>cm2</t>
  </si>
  <si>
    <t>=</t>
  </si>
  <si>
    <t>cm3</t>
  </si>
  <si>
    <t>Volmen total sumergidoo=</t>
  </si>
  <si>
    <t xml:space="preserve">Densidad agua dulce= </t>
  </si>
  <si>
    <t>1000kg/m3 =  1g/cm3</t>
  </si>
  <si>
    <t>Densidad agua salada= 1027 kg/m3 =</t>
  </si>
  <si>
    <t>Desplazamiento (Kg o N) agua dulce</t>
  </si>
  <si>
    <t>Desplazamiento (Kg) agua salada</t>
  </si>
  <si>
    <t>1,027g/cm3</t>
  </si>
  <si>
    <t>Formula de desplazamiento= volumen sumergido x densidad agua (dulce/salada) x 0,001kg</t>
  </si>
  <si>
    <t>(Se saca el area de cada parte)</t>
  </si>
  <si>
    <t>Nos equivocamos en la toma del LPP, ya que ocupamos la estacion 0 desde la proa, no la perpendicular de la linea de flotacion</t>
  </si>
  <si>
    <t xml:space="preserve">Informacion necesaria: </t>
  </si>
  <si>
    <t>Nosotros ocupamos el calado 0 desde la qulla (contemplada).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</si>
</sst>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64" formatCode="0.0"/>
    <numFmt numFmtId="170" formatCode="0.0000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11"/>
      <color rgb="FF4D5156"/>
      <name val="Arial"/>
      <family val="2"/>
    </font>
    <font>
      <sz val="10"/>
      <name val="Arial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22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0" fillId="2" borderId="7" xfId="0" applyNumberFormat="1" applyFill="1" applyBorder="1"/>
    <xf numFmtId="0" fontId="0" fillId="0" borderId="29" xfId="0" applyBorder="1"/>
    <xf numFmtId="0" fontId="0" fillId="0" borderId="31" xfId="0" applyBorder="1"/>
    <xf numFmtId="0" fontId="0" fillId="0" borderId="7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0" fillId="3" borderId="21" xfId="0" applyFill="1" applyBorder="1" applyAlignment="1">
      <alignment horizontal="center"/>
    </xf>
    <xf numFmtId="0" fontId="0" fillId="3" borderId="21" xfId="0" applyFill="1" applyBorder="1"/>
    <xf numFmtId="0" fontId="0" fillId="3" borderId="23" xfId="0" applyFill="1" applyBorder="1"/>
    <xf numFmtId="0" fontId="0" fillId="3" borderId="25" xfId="0" applyFill="1" applyBorder="1"/>
    <xf numFmtId="0" fontId="0" fillId="3" borderId="25" xfId="0" applyFill="1" applyBorder="1" applyAlignment="1">
      <alignment horizontal="center"/>
    </xf>
    <xf numFmtId="0" fontId="0" fillId="0" borderId="4" xfId="0" applyBorder="1"/>
    <xf numFmtId="0" fontId="2" fillId="0" borderId="4" xfId="0" applyFont="1" applyBorder="1"/>
    <xf numFmtId="0" fontId="2" fillId="3" borderId="21" xfId="0" applyFont="1" applyFill="1" applyBorder="1"/>
    <xf numFmtId="0" fontId="0" fillId="3" borderId="7" xfId="0" applyFill="1" applyBorder="1"/>
    <xf numFmtId="0" fontId="4" fillId="4" borderId="0" xfId="0" applyFont="1" applyFill="1"/>
    <xf numFmtId="0" fontId="0" fillId="4" borderId="0" xfId="0" applyFill="1" applyBorder="1" applyAlignment="1">
      <alignment horizontal="center"/>
    </xf>
    <xf numFmtId="0" fontId="2" fillId="4" borderId="0" xfId="0" applyFont="1" applyFill="1"/>
    <xf numFmtId="164" fontId="2" fillId="0" borderId="3" xfId="0" applyNumberFormat="1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2" fillId="5" borderId="3" xfId="0" applyNumberFormat="1" applyFont="1" applyFill="1" applyBorder="1" applyAlignment="1">
      <alignment horizontal="center"/>
    </xf>
    <xf numFmtId="164" fontId="2" fillId="5" borderId="16" xfId="0" applyNumberFormat="1" applyFon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2" borderId="21" xfId="0" applyNumberFormat="1" applyFill="1" applyBorder="1"/>
    <xf numFmtId="0" fontId="2" fillId="2" borderId="7" xfId="0" applyFont="1" applyFill="1" applyBorder="1"/>
    <xf numFmtId="0" fontId="0" fillId="2" borderId="7" xfId="0" applyFill="1" applyBorder="1" applyAlignment="1">
      <alignment horizontal="left"/>
    </xf>
    <xf numFmtId="0" fontId="0" fillId="5" borderId="7" xfId="0" applyFill="1" applyBorder="1"/>
    <xf numFmtId="0" fontId="0" fillId="6" borderId="7" xfId="0" applyFill="1" applyBorder="1"/>
    <xf numFmtId="0" fontId="0" fillId="6" borderId="21" xfId="0" applyFill="1" applyBorder="1" applyAlignment="1">
      <alignment horizontal="center"/>
    </xf>
    <xf numFmtId="0" fontId="0" fillId="6" borderId="21" xfId="0" applyFill="1" applyBorder="1"/>
    <xf numFmtId="0" fontId="0" fillId="6" borderId="25" xfId="0" applyFill="1" applyBorder="1"/>
    <xf numFmtId="0" fontId="0" fillId="6" borderId="25" xfId="0" applyFill="1" applyBorder="1" applyAlignment="1">
      <alignment horizontal="center"/>
    </xf>
    <xf numFmtId="0" fontId="0" fillId="7" borderId="29" xfId="0" applyFill="1" applyBorder="1"/>
    <xf numFmtId="1" fontId="0" fillId="0" borderId="0" xfId="0" applyNumberFormat="1"/>
    <xf numFmtId="2" fontId="0" fillId="6" borderId="21" xfId="1" applyNumberFormat="1" applyFont="1" applyFill="1" applyBorder="1" applyAlignment="1">
      <alignment vertical="center"/>
    </xf>
    <xf numFmtId="0" fontId="0" fillId="3" borderId="0" xfId="0" applyFill="1"/>
    <xf numFmtId="0" fontId="0" fillId="8" borderId="0" xfId="0" applyFill="1"/>
    <xf numFmtId="0" fontId="0" fillId="9" borderId="0" xfId="0" applyFill="1"/>
    <xf numFmtId="0" fontId="0" fillId="8" borderId="23" xfId="0" applyFill="1" applyBorder="1"/>
    <xf numFmtId="0" fontId="0" fillId="7" borderId="0" xfId="0" applyFill="1" applyBorder="1"/>
    <xf numFmtId="0" fontId="0" fillId="7" borderId="0" xfId="0" applyFill="1" applyBorder="1" applyAlignment="1">
      <alignment horizontal="left"/>
    </xf>
    <xf numFmtId="2" fontId="0" fillId="6" borderId="7" xfId="1" applyNumberFormat="1" applyFont="1" applyFill="1" applyBorder="1" applyAlignment="1">
      <alignment vertical="center"/>
    </xf>
    <xf numFmtId="0" fontId="0" fillId="10" borderId="0" xfId="0" applyFill="1" applyBorder="1"/>
    <xf numFmtId="0" fontId="0" fillId="10" borderId="0" xfId="0" applyFill="1"/>
    <xf numFmtId="0" fontId="0" fillId="10" borderId="0" xfId="0" applyFill="1" applyAlignment="1">
      <alignment horizontal="right"/>
    </xf>
    <xf numFmtId="2" fontId="0" fillId="0" borderId="7" xfId="0" applyNumberFormat="1" applyBorder="1"/>
    <xf numFmtId="2" fontId="0" fillId="10" borderId="0" xfId="0" applyNumberFormat="1" applyFill="1"/>
    <xf numFmtId="164" fontId="0" fillId="10" borderId="0" xfId="0" applyNumberFormat="1" applyFill="1"/>
    <xf numFmtId="0" fontId="2" fillId="8" borderId="21" xfId="0" applyFont="1" applyFill="1" applyBorder="1"/>
    <xf numFmtId="0" fontId="2" fillId="10" borderId="4" xfId="0" applyFont="1" applyFill="1" applyBorder="1"/>
    <xf numFmtId="0" fontId="0" fillId="10" borderId="4" xfId="0" applyFill="1" applyBorder="1"/>
    <xf numFmtId="0" fontId="0" fillId="10" borderId="7" xfId="0" applyFill="1" applyBorder="1"/>
    <xf numFmtId="2" fontId="0" fillId="10" borderId="7" xfId="0" applyNumberFormat="1" applyFill="1" applyBorder="1"/>
    <xf numFmtId="164" fontId="0" fillId="10" borderId="7" xfId="0" applyNumberFormat="1" applyFill="1" applyBorder="1"/>
    <xf numFmtId="164" fontId="0" fillId="2" borderId="7" xfId="0" applyNumberFormat="1" applyFill="1" applyBorder="1" applyAlignment="1"/>
    <xf numFmtId="0" fontId="2" fillId="4" borderId="21" xfId="0" applyFont="1" applyFill="1" applyBorder="1"/>
    <xf numFmtId="0" fontId="0" fillId="4" borderId="22" xfId="0" applyFill="1" applyBorder="1"/>
    <xf numFmtId="0" fontId="2" fillId="4" borderId="22" xfId="0" applyFont="1" applyFill="1" applyBorder="1"/>
    <xf numFmtId="0" fontId="0" fillId="4" borderId="23" xfId="0" applyFill="1" applyBorder="1"/>
    <xf numFmtId="0" fontId="0" fillId="0" borderId="0" xfId="0" applyFill="1" applyBorder="1"/>
    <xf numFmtId="0" fontId="0" fillId="0" borderId="0" xfId="0" applyFill="1"/>
    <xf numFmtId="0" fontId="0" fillId="0" borderId="25" xfId="0" applyFill="1" applyBorder="1"/>
    <xf numFmtId="0" fontId="0" fillId="0" borderId="0" xfId="0" applyFill="1" applyBorder="1" applyAlignment="1">
      <alignment horizontal="center"/>
    </xf>
    <xf numFmtId="164" fontId="0" fillId="3" borderId="21" xfId="0" applyNumberFormat="1" applyFill="1" applyBorder="1"/>
    <xf numFmtId="164" fontId="0" fillId="7" borderId="0" xfId="0" applyNumberFormat="1" applyFill="1" applyBorder="1"/>
    <xf numFmtId="164" fontId="0" fillId="9" borderId="0" xfId="0" applyNumberFormat="1" applyFill="1"/>
    <xf numFmtId="164" fontId="0" fillId="0" borderId="0" xfId="0" applyNumberForma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4" fillId="11" borderId="0" xfId="0" applyFont="1" applyFill="1"/>
    <xf numFmtId="0" fontId="4" fillId="11" borderId="31" xfId="0" applyFont="1" applyFill="1" applyBorder="1"/>
    <xf numFmtId="0" fontId="0" fillId="11" borderId="29" xfId="0" applyFill="1" applyBorder="1"/>
    <xf numFmtId="0" fontId="0" fillId="11" borderId="5" xfId="0" applyFill="1" applyBorder="1"/>
    <xf numFmtId="0" fontId="0" fillId="11" borderId="20" xfId="0" applyFill="1" applyBorder="1" applyAlignment="1">
      <alignment horizontal="center"/>
    </xf>
    <xf numFmtId="0" fontId="0" fillId="11" borderId="1" xfId="0" applyFill="1" applyBorder="1"/>
    <xf numFmtId="0" fontId="0" fillId="11" borderId="6" xfId="0" applyFill="1" applyBorder="1"/>
    <xf numFmtId="0" fontId="0" fillId="11" borderId="0" xfId="0" applyFill="1"/>
    <xf numFmtId="0" fontId="0" fillId="12" borderId="0" xfId="0" applyFill="1"/>
    <xf numFmtId="2" fontId="0" fillId="2" borderId="7" xfId="0" applyNumberFormat="1" applyFill="1" applyBorder="1" applyAlignment="1"/>
    <xf numFmtId="0" fontId="0" fillId="13" borderId="0" xfId="0" applyFill="1"/>
    <xf numFmtId="0" fontId="0" fillId="14" borderId="5" xfId="0" applyFill="1" applyBorder="1"/>
    <xf numFmtId="0" fontId="0" fillId="14" borderId="6" xfId="0" applyFill="1" applyBorder="1"/>
    <xf numFmtId="0" fontId="0" fillId="14" borderId="23" xfId="0" applyFill="1" applyBorder="1"/>
    <xf numFmtId="0" fontId="1" fillId="3" borderId="0" xfId="0" applyFont="1" applyFill="1"/>
    <xf numFmtId="0" fontId="2" fillId="14" borderId="31" xfId="0" applyFont="1" applyFill="1" applyBorder="1"/>
    <xf numFmtId="0" fontId="2" fillId="14" borderId="20" xfId="0" applyFont="1" applyFill="1" applyBorder="1"/>
    <xf numFmtId="0" fontId="1" fillId="14" borderId="21" xfId="0" applyFont="1" applyFill="1" applyBorder="1"/>
    <xf numFmtId="0" fontId="2" fillId="3" borderId="0" xfId="0" applyFont="1" applyFill="1"/>
    <xf numFmtId="0" fontId="2" fillId="3" borderId="21" xfId="0" applyFont="1" applyFill="1" applyBorder="1" applyAlignment="1">
      <alignment horizontal="center"/>
    </xf>
    <xf numFmtId="2" fontId="0" fillId="3" borderId="22" xfId="0" applyNumberFormat="1" applyFill="1" applyBorder="1" applyAlignment="1">
      <alignment horizontal="center"/>
    </xf>
    <xf numFmtId="2" fontId="0" fillId="3" borderId="22" xfId="0" applyNumberFormat="1" applyFill="1" applyBorder="1"/>
    <xf numFmtId="0" fontId="2" fillId="3" borderId="23" xfId="0" applyFont="1" applyFill="1" applyBorder="1"/>
    <xf numFmtId="0" fontId="2" fillId="13" borderId="21" xfId="0" applyFont="1" applyFill="1" applyBorder="1"/>
    <xf numFmtId="2" fontId="0" fillId="13" borderId="22" xfId="0" applyNumberFormat="1" applyFill="1" applyBorder="1"/>
    <xf numFmtId="0" fontId="0" fillId="13" borderId="23" xfId="0" applyFill="1" applyBorder="1"/>
    <xf numFmtId="0" fontId="2" fillId="13" borderId="21" xfId="0" applyFont="1" applyFill="1" applyBorder="1" applyAlignment="1">
      <alignment horizontal="center"/>
    </xf>
    <xf numFmtId="2" fontId="0" fillId="13" borderId="22" xfId="0" applyNumberFormat="1" applyFill="1" applyBorder="1" applyAlignment="1">
      <alignment horizontal="center"/>
    </xf>
    <xf numFmtId="0" fontId="2" fillId="13" borderId="23" xfId="0" applyFont="1" applyFill="1" applyBorder="1"/>
    <xf numFmtId="0" fontId="0" fillId="11" borderId="21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22" xfId="0" applyFill="1" applyBorder="1"/>
    <xf numFmtId="0" fontId="0" fillId="11" borderId="23" xfId="0" applyFill="1" applyBorder="1"/>
    <xf numFmtId="0" fontId="0" fillId="11" borderId="21" xfId="0" applyFill="1" applyBorder="1"/>
    <xf numFmtId="0" fontId="4" fillId="0" borderId="0" xfId="0" applyFont="1" applyFill="1"/>
    <xf numFmtId="0" fontId="0" fillId="0" borderId="7" xfId="0" applyFill="1" applyBorder="1"/>
    <xf numFmtId="0" fontId="2" fillId="15" borderId="0" xfId="0" applyFont="1" applyFill="1"/>
    <xf numFmtId="0" fontId="2" fillId="15" borderId="21" xfId="0" applyFont="1" applyFill="1" applyBorder="1"/>
    <xf numFmtId="0" fontId="0" fillId="15" borderId="22" xfId="0" applyFill="1" applyBorder="1"/>
    <xf numFmtId="0" fontId="0" fillId="15" borderId="23" xfId="0" applyFill="1" applyBorder="1"/>
    <xf numFmtId="0" fontId="2" fillId="0" borderId="31" xfId="0" applyFont="1" applyBorder="1"/>
    <xf numFmtId="0" fontId="2" fillId="0" borderId="7" xfId="0" applyFont="1" applyBorder="1"/>
    <xf numFmtId="0" fontId="0" fillId="16" borderId="7" xfId="0" applyFill="1" applyBorder="1"/>
    <xf numFmtId="0" fontId="0" fillId="15" borderId="0" xfId="0" applyFill="1" applyBorder="1"/>
    <xf numFmtId="0" fontId="0" fillId="15" borderId="29" xfId="0" applyFill="1" applyBorder="1"/>
    <xf numFmtId="0" fontId="1" fillId="4" borderId="7" xfId="0" applyFont="1" applyFill="1" applyBorder="1"/>
    <xf numFmtId="0" fontId="2" fillId="15" borderId="23" xfId="0" applyFont="1" applyFill="1" applyBorder="1"/>
    <xf numFmtId="170" fontId="0" fillId="2" borderId="7" xfId="0" applyNumberFormat="1" applyFill="1" applyBorder="1" applyAlignment="1"/>
    <xf numFmtId="170" fontId="0" fillId="2" borderId="21" xfId="0" applyNumberFormat="1" applyFill="1" applyBorder="1" applyAlignment="1"/>
    <xf numFmtId="0" fontId="1" fillId="0" borderId="31" xfId="0" applyFont="1" applyBorder="1"/>
    <xf numFmtId="0" fontId="1" fillId="0" borderId="29" xfId="0" applyFont="1" applyBorder="1"/>
    <xf numFmtId="0" fontId="1" fillId="0" borderId="5" xfId="0" applyFont="1" applyBorder="1"/>
    <xf numFmtId="0" fontId="0" fillId="17" borderId="0" xfId="0" applyFill="1" applyBorder="1"/>
    <xf numFmtId="0" fontId="0" fillId="17" borderId="21" xfId="0" applyFill="1" applyBorder="1"/>
    <xf numFmtId="0" fontId="0" fillId="17" borderId="22" xfId="0" applyFill="1" applyBorder="1"/>
    <xf numFmtId="0" fontId="0" fillId="17" borderId="25" xfId="0" applyFill="1" applyBorder="1"/>
    <xf numFmtId="0" fontId="0" fillId="17" borderId="20" xfId="0" applyFill="1" applyBorder="1"/>
    <xf numFmtId="0" fontId="0" fillId="17" borderId="1" xfId="0" applyFill="1" applyBorder="1"/>
    <xf numFmtId="0" fontId="0" fillId="17" borderId="6" xfId="0" applyFill="1" applyBorder="1"/>
    <xf numFmtId="0" fontId="1" fillId="8" borderId="0" xfId="0" applyFont="1" applyFill="1"/>
    <xf numFmtId="0" fontId="2" fillId="16" borderId="7" xfId="0" applyFont="1" applyFill="1" applyBorder="1"/>
    <xf numFmtId="2" fontId="0" fillId="0" borderId="7" xfId="0" applyNumberFormat="1" applyFill="1" applyBorder="1"/>
    <xf numFmtId="2" fontId="0" fillId="3" borderId="21" xfId="0" applyNumberFormat="1" applyFill="1" applyBorder="1"/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Grafico de area de seccion v/s LPP</c:v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25400" cap="rnd">
                <a:solidFill>
                  <a:schemeClr val="accent6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cat>
            <c:strRef>
              <c:f>'Área Plano de Flotación'!$C$98:$M$98</c:f>
              <c:strCache>
                <c:ptCount val="11"/>
                <c:pt idx="0">
                  <c:v>0</c:v>
                </c:pt>
                <c:pt idx="1">
                  <c:v>7.77</c:v>
                </c:pt>
                <c:pt idx="2">
                  <c:v>15.54</c:v>
                </c:pt>
                <c:pt idx="3">
                  <c:v>23.31</c:v>
                </c:pt>
                <c:pt idx="4">
                  <c:v>31.08</c:v>
                </c:pt>
                <c:pt idx="5">
                  <c:v>38.85</c:v>
                </c:pt>
                <c:pt idx="6">
                  <c:v>46.62</c:v>
                </c:pt>
                <c:pt idx="7">
                  <c:v>54.39</c:v>
                </c:pt>
                <c:pt idx="8">
                  <c:v>62.16</c:v>
                </c:pt>
                <c:pt idx="9">
                  <c:v>69.93</c:v>
                </c:pt>
                <c:pt idx="10">
                  <c:v>77.7</c:v>
                </c:pt>
              </c:strCache>
            </c:strRef>
          </c:cat>
          <c:val>
            <c:numRef>
              <c:f>'Área Plano de Flotación'!$C$99:$M$99</c:f>
              <c:numCache>
                <c:formatCode>0.00</c:formatCode>
                <c:ptCount val="11"/>
                <c:pt idx="0" formatCode="General">
                  <c:v>0</c:v>
                </c:pt>
                <c:pt idx="1">
                  <c:v>40.833333333333336</c:v>
                </c:pt>
                <c:pt idx="2" formatCode="0.0">
                  <c:v>63.999999999999986</c:v>
                </c:pt>
                <c:pt idx="3">
                  <c:v>104.19999999999999</c:v>
                </c:pt>
                <c:pt idx="4">
                  <c:v>118.5</c:v>
                </c:pt>
                <c:pt idx="5">
                  <c:v>125.33333333333333</c:v>
                </c:pt>
                <c:pt idx="6">
                  <c:v>128.93333333333334</c:v>
                </c:pt>
                <c:pt idx="7">
                  <c:v>128.63333333333333</c:v>
                </c:pt>
                <c:pt idx="8">
                  <c:v>116.06666666666666</c:v>
                </c:pt>
                <c:pt idx="9">
                  <c:v>110.83333333333333</c:v>
                </c:pt>
                <c:pt idx="10">
                  <c:v>96.766666666666666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8D94-4CE0-A56F-8CE1F017782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49493184"/>
        <c:axId val="1549504832"/>
      </c:lineChart>
      <c:catAx>
        <c:axId val="154949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Eslora entre perpendiculares (cm)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549504832"/>
        <c:crosses val="autoZero"/>
        <c:auto val="1"/>
        <c:lblAlgn val="ctr"/>
        <c:lblOffset val="100"/>
        <c:noMultiLvlLbl val="0"/>
      </c:catAx>
      <c:valAx>
        <c:axId val="154950483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Area de seccion (cm²) </a:t>
                </a:r>
              </a:p>
            </c:rich>
          </c:tx>
          <c:layout>
            <c:manualLayout>
              <c:xMode val="edge"/>
              <c:yMode val="edge"/>
              <c:x val="2.2370512046128412E-2"/>
              <c:y val="0.361036822162711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549493184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99</xdr:row>
      <xdr:rowOff>128587</xdr:rowOff>
    </xdr:from>
    <xdr:to>
      <xdr:col>10</xdr:col>
      <xdr:colOff>166688</xdr:colOff>
      <xdr:row>122</xdr:row>
      <xdr:rowOff>11905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787CB473-1DF7-4019-9D45-B4110C982D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99"/>
  <sheetViews>
    <sheetView tabSelected="1" zoomScale="110" zoomScaleNormal="110" workbookViewId="0">
      <selection activeCell="A65" sqref="A65:B65"/>
    </sheetView>
  </sheetViews>
  <sheetFormatPr baseColWidth="10" defaultColWidth="9.140625" defaultRowHeight="12.75" x14ac:dyDescent="0.2"/>
  <cols>
    <col min="1" max="1" width="16.5703125" customWidth="1"/>
    <col min="2" max="2" width="14.85546875" customWidth="1"/>
    <col min="9" max="9" width="11.28515625" bestFit="1" customWidth="1"/>
  </cols>
  <sheetData>
    <row r="1" spans="1:38" x14ac:dyDescent="0.2">
      <c r="A1" s="1" t="s">
        <v>19</v>
      </c>
    </row>
    <row r="2" spans="1:38" x14ac:dyDescent="0.2">
      <c r="A2" s="1"/>
    </row>
    <row r="3" spans="1:38" x14ac:dyDescent="0.2">
      <c r="A3" s="1" t="s">
        <v>16</v>
      </c>
      <c r="H3" s="15" t="s">
        <v>22</v>
      </c>
      <c r="I3" s="34" t="s">
        <v>80</v>
      </c>
      <c r="J3" s="35"/>
      <c r="K3" s="35"/>
      <c r="L3" s="36"/>
      <c r="AB3" s="157"/>
      <c r="AC3" s="157"/>
      <c r="AD3" s="157"/>
      <c r="AE3" s="157"/>
      <c r="AF3" s="157"/>
      <c r="AG3" s="156"/>
      <c r="AH3" s="156"/>
      <c r="AI3" s="157"/>
      <c r="AJ3" s="157"/>
      <c r="AK3" s="157"/>
      <c r="AL3" s="157"/>
    </row>
    <row r="4" spans="1:38" x14ac:dyDescent="0.2">
      <c r="H4" s="15" t="s">
        <v>17</v>
      </c>
      <c r="I4" s="113">
        <v>44333</v>
      </c>
      <c r="J4" s="35"/>
      <c r="K4" s="35"/>
      <c r="L4" s="36"/>
      <c r="N4" s="145" t="s">
        <v>55</v>
      </c>
      <c r="O4" s="146"/>
      <c r="P4" s="147" t="s">
        <v>56</v>
      </c>
      <c r="Q4" s="148"/>
    </row>
    <row r="5" spans="1:38" x14ac:dyDescent="0.2">
      <c r="H5" s="16"/>
      <c r="I5" s="3"/>
      <c r="J5" s="3"/>
      <c r="K5" s="3"/>
      <c r="L5" s="3"/>
    </row>
    <row r="6" spans="1:38" x14ac:dyDescent="0.2">
      <c r="A6" s="91" t="s">
        <v>21</v>
      </c>
      <c r="B6" s="91"/>
    </row>
    <row r="7" spans="1:38" x14ac:dyDescent="0.2">
      <c r="B7" s="47" t="s">
        <v>0</v>
      </c>
      <c r="C7" s="49" t="s">
        <v>58</v>
      </c>
      <c r="D7" s="49" t="s">
        <v>24</v>
      </c>
      <c r="E7" s="50" t="s">
        <v>9</v>
      </c>
      <c r="F7" s="48"/>
      <c r="G7" s="48"/>
      <c r="I7" s="114" t="s">
        <v>58</v>
      </c>
      <c r="J7" s="49" t="s">
        <v>24</v>
      </c>
      <c r="P7" s="125" t="s">
        <v>113</v>
      </c>
      <c r="Q7" s="125"/>
      <c r="R7" s="125"/>
    </row>
    <row r="8" spans="1:38" x14ac:dyDescent="0.2">
      <c r="B8" s="47" t="s">
        <v>1</v>
      </c>
      <c r="C8">
        <v>7</v>
      </c>
      <c r="D8" s="49" t="s">
        <v>24</v>
      </c>
      <c r="E8" s="50" t="s">
        <v>8</v>
      </c>
      <c r="F8" s="48"/>
      <c r="G8" s="48"/>
      <c r="I8" s="115">
        <v>1</v>
      </c>
      <c r="J8" s="49" t="s">
        <v>24</v>
      </c>
    </row>
    <row r="9" spans="1:38" x14ac:dyDescent="0.2">
      <c r="A9" t="s">
        <v>23</v>
      </c>
      <c r="O9" s="71" t="s">
        <v>114</v>
      </c>
      <c r="P9" s="125"/>
      <c r="Q9" s="125"/>
      <c r="T9" s="71" t="s">
        <v>115</v>
      </c>
      <c r="U9" s="125"/>
      <c r="V9" s="125"/>
      <c r="Y9" s="71" t="s">
        <v>116</v>
      </c>
      <c r="Z9" s="125"/>
      <c r="AA9" s="125"/>
      <c r="AD9" s="71" t="s">
        <v>117</v>
      </c>
      <c r="AE9" s="125"/>
      <c r="AF9" s="125"/>
      <c r="AI9" s="71" t="s">
        <v>118</v>
      </c>
      <c r="AJ9" s="125"/>
      <c r="AK9" s="125"/>
    </row>
    <row r="10" spans="1:38" ht="13.5" thickBot="1" x14ac:dyDescent="0.25">
      <c r="O10" s="59" t="s">
        <v>49</v>
      </c>
      <c r="P10" s="59" t="s">
        <v>50</v>
      </c>
      <c r="Q10" s="58" t="s">
        <v>51</v>
      </c>
      <c r="R10" s="151"/>
      <c r="T10" s="59" t="s">
        <v>49</v>
      </c>
      <c r="U10" s="59" t="s">
        <v>50</v>
      </c>
      <c r="V10" s="58" t="s">
        <v>51</v>
      </c>
      <c r="W10" s="151"/>
      <c r="Y10" s="59" t="s">
        <v>49</v>
      </c>
      <c r="Z10" s="59" t="s">
        <v>50</v>
      </c>
      <c r="AA10" s="58" t="s">
        <v>51</v>
      </c>
      <c r="AB10" s="151"/>
      <c r="AC10" s="149"/>
      <c r="AD10" s="59" t="s">
        <v>49</v>
      </c>
      <c r="AE10" s="59" t="s">
        <v>50</v>
      </c>
      <c r="AF10" s="58" t="s">
        <v>51</v>
      </c>
      <c r="AG10" s="151"/>
      <c r="AH10" s="149"/>
      <c r="AI10" s="59" t="s">
        <v>49</v>
      </c>
      <c r="AJ10" s="59" t="s">
        <v>50</v>
      </c>
      <c r="AK10" s="58" t="s">
        <v>51</v>
      </c>
      <c r="AL10" s="151"/>
    </row>
    <row r="11" spans="1:38" ht="13.5" thickTop="1" x14ac:dyDescent="0.2">
      <c r="A11" s="18"/>
      <c r="B11" s="92" t="s">
        <v>30</v>
      </c>
      <c r="C11" s="93"/>
      <c r="D11" s="93"/>
      <c r="E11" s="93"/>
      <c r="F11" s="93"/>
      <c r="G11" s="93"/>
      <c r="H11" s="93"/>
      <c r="I11" s="93"/>
      <c r="J11" s="93"/>
      <c r="K11" s="93"/>
      <c r="L11" s="94"/>
      <c r="O11" s="63">
        <v>0</v>
      </c>
      <c r="P11" s="64">
        <v>1</v>
      </c>
      <c r="Q11" s="153">
        <f>O11*P11</f>
        <v>0</v>
      </c>
      <c r="R11" s="151"/>
      <c r="T11" s="63">
        <v>0</v>
      </c>
      <c r="U11" s="64">
        <v>1</v>
      </c>
      <c r="V11" s="153">
        <f>T11*U11</f>
        <v>0</v>
      </c>
      <c r="W11" s="151"/>
      <c r="Y11" s="63">
        <v>0</v>
      </c>
      <c r="Z11" s="64">
        <v>1</v>
      </c>
      <c r="AA11" s="153">
        <f>Y11*Z11</f>
        <v>0</v>
      </c>
      <c r="AB11" s="151"/>
      <c r="AC11" s="3"/>
      <c r="AD11" s="63">
        <v>0</v>
      </c>
      <c r="AE11" s="64">
        <v>1</v>
      </c>
      <c r="AF11" s="153">
        <f>AD11*AE11</f>
        <v>0</v>
      </c>
      <c r="AG11" s="151"/>
      <c r="AH11" s="3"/>
      <c r="AI11" s="63">
        <v>0</v>
      </c>
      <c r="AJ11" s="64">
        <v>1</v>
      </c>
      <c r="AK11" s="153">
        <f>AI11*AJ11</f>
        <v>0</v>
      </c>
      <c r="AL11" s="151"/>
    </row>
    <row r="12" spans="1:38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  <c r="N12" s="3"/>
      <c r="O12" s="61">
        <v>0</v>
      </c>
      <c r="P12" s="62">
        <v>4</v>
      </c>
      <c r="Q12" s="153">
        <f t="shared" ref="Q12:Q21" si="0">O12*P12</f>
        <v>0</v>
      </c>
      <c r="R12" s="151"/>
      <c r="S12" s="3"/>
      <c r="T12" s="61">
        <v>1.3</v>
      </c>
      <c r="U12" s="62">
        <v>4</v>
      </c>
      <c r="V12" s="153">
        <f t="shared" ref="V12:V21" si="1">T12*U12</f>
        <v>5.2</v>
      </c>
      <c r="W12" s="151"/>
      <c r="X12" s="3"/>
      <c r="Y12" s="61">
        <v>2.5</v>
      </c>
      <c r="Z12" s="62">
        <v>4</v>
      </c>
      <c r="AA12" s="153">
        <f t="shared" ref="AA12:AA21" si="2">Y12*Z12</f>
        <v>10</v>
      </c>
      <c r="AB12" s="151"/>
      <c r="AD12" s="61">
        <v>4.2</v>
      </c>
      <c r="AE12" s="62">
        <v>4</v>
      </c>
      <c r="AF12" s="153">
        <f t="shared" ref="AF12:AF21" si="3">AD12*AE12</f>
        <v>16.8</v>
      </c>
      <c r="AG12" s="151"/>
      <c r="AI12" s="61">
        <v>6.45</v>
      </c>
      <c r="AJ12" s="62">
        <v>4</v>
      </c>
      <c r="AK12" s="153">
        <f t="shared" ref="AK12:AK21" si="4">AI12*AJ12</f>
        <v>25.8</v>
      </c>
      <c r="AL12" s="151"/>
    </row>
    <row r="13" spans="1:38" x14ac:dyDescent="0.2">
      <c r="A13" s="19"/>
      <c r="B13" s="86" t="s">
        <v>25</v>
      </c>
      <c r="C13" s="87"/>
      <c r="D13" s="87"/>
      <c r="E13" s="87"/>
      <c r="F13" s="87"/>
      <c r="G13" s="87"/>
      <c r="H13" s="87"/>
      <c r="I13" s="87"/>
      <c r="J13" s="87"/>
      <c r="K13" s="87"/>
      <c r="L13" s="88"/>
      <c r="N13" s="3"/>
      <c r="O13" s="63">
        <v>0</v>
      </c>
      <c r="P13" s="66">
        <v>2</v>
      </c>
      <c r="Q13" s="153">
        <f t="shared" si="0"/>
        <v>0</v>
      </c>
      <c r="R13" s="151"/>
      <c r="S13" s="3"/>
      <c r="T13" s="63">
        <v>1.3</v>
      </c>
      <c r="U13" s="66">
        <v>2</v>
      </c>
      <c r="V13" s="153">
        <f t="shared" si="1"/>
        <v>2.6</v>
      </c>
      <c r="W13" s="151"/>
      <c r="X13" s="3"/>
      <c r="Y13" s="63">
        <v>4</v>
      </c>
      <c r="Z13" s="66">
        <v>2</v>
      </c>
      <c r="AA13" s="153">
        <f t="shared" si="2"/>
        <v>8</v>
      </c>
      <c r="AB13" s="151"/>
      <c r="AD13" s="63">
        <v>6.7</v>
      </c>
      <c r="AE13" s="66">
        <v>2</v>
      </c>
      <c r="AF13" s="153">
        <f t="shared" si="3"/>
        <v>13.4</v>
      </c>
      <c r="AG13" s="151"/>
      <c r="AI13" s="63">
        <v>9.6999999999999993</v>
      </c>
      <c r="AJ13" s="66">
        <v>2</v>
      </c>
      <c r="AK13" s="153">
        <f t="shared" si="4"/>
        <v>19.399999999999999</v>
      </c>
      <c r="AL13" s="151"/>
    </row>
    <row r="14" spans="1:38" x14ac:dyDescent="0.2">
      <c r="A14" s="19"/>
      <c r="B14" s="107" t="s">
        <v>28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9"/>
      <c r="O14" s="61">
        <v>3.5</v>
      </c>
      <c r="P14" s="62">
        <v>4</v>
      </c>
      <c r="Q14" s="153">
        <f t="shared" si="0"/>
        <v>14</v>
      </c>
      <c r="R14" s="151"/>
      <c r="T14" s="61">
        <v>4.0999999999999996</v>
      </c>
      <c r="U14" s="62">
        <v>4</v>
      </c>
      <c r="V14" s="153">
        <f t="shared" si="1"/>
        <v>16.399999999999999</v>
      </c>
      <c r="W14" s="151"/>
      <c r="Y14" s="61">
        <v>5.7</v>
      </c>
      <c r="Z14" s="62">
        <v>4</v>
      </c>
      <c r="AA14" s="153">
        <f t="shared" si="2"/>
        <v>22.8</v>
      </c>
      <c r="AB14" s="151"/>
      <c r="AD14" s="61">
        <v>8.8000000000000007</v>
      </c>
      <c r="AE14" s="62">
        <v>4</v>
      </c>
      <c r="AF14" s="153">
        <f t="shared" si="3"/>
        <v>35.200000000000003</v>
      </c>
      <c r="AG14" s="151"/>
      <c r="AI14" s="61">
        <v>11.7</v>
      </c>
      <c r="AJ14" s="62">
        <v>4</v>
      </c>
      <c r="AK14" s="153">
        <f t="shared" si="4"/>
        <v>46.8</v>
      </c>
      <c r="AL14" s="151"/>
    </row>
    <row r="15" spans="1:38" x14ac:dyDescent="0.2">
      <c r="A15" s="19"/>
      <c r="B15" s="89" t="s">
        <v>5</v>
      </c>
      <c r="C15" s="89"/>
      <c r="D15" s="89"/>
      <c r="E15" s="89"/>
      <c r="F15" s="89"/>
      <c r="G15" s="89"/>
      <c r="H15" s="89"/>
      <c r="I15" s="89"/>
      <c r="J15" s="89"/>
      <c r="K15" s="89"/>
      <c r="L15" s="90"/>
      <c r="O15" s="63">
        <v>3.5</v>
      </c>
      <c r="P15" s="66">
        <v>2</v>
      </c>
      <c r="Q15" s="153">
        <f t="shared" si="0"/>
        <v>7</v>
      </c>
      <c r="R15" s="151"/>
      <c r="T15" s="63">
        <v>4.0999999999999996</v>
      </c>
      <c r="U15" s="66">
        <v>2</v>
      </c>
      <c r="V15" s="153">
        <f t="shared" si="1"/>
        <v>8.1999999999999993</v>
      </c>
      <c r="W15" s="151"/>
      <c r="Y15" s="63">
        <v>7.5</v>
      </c>
      <c r="Z15" s="66">
        <v>2</v>
      </c>
      <c r="AA15" s="153">
        <f t="shared" si="2"/>
        <v>15</v>
      </c>
      <c r="AB15" s="151"/>
      <c r="AD15" s="63">
        <v>10</v>
      </c>
      <c r="AE15" s="66">
        <v>2</v>
      </c>
      <c r="AF15" s="153">
        <f t="shared" si="3"/>
        <v>20</v>
      </c>
      <c r="AG15" s="151"/>
      <c r="AI15" s="63">
        <v>12.75</v>
      </c>
      <c r="AJ15" s="66">
        <v>2</v>
      </c>
      <c r="AK15" s="153">
        <f t="shared" si="4"/>
        <v>25.5</v>
      </c>
      <c r="AL15" s="151"/>
    </row>
    <row r="16" spans="1:38" x14ac:dyDescent="0.2">
      <c r="A16" s="22" t="s">
        <v>2</v>
      </c>
      <c r="B16" s="9" t="s">
        <v>3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4</v>
      </c>
      <c r="O16" s="61">
        <v>3.5</v>
      </c>
      <c r="P16" s="62">
        <v>4</v>
      </c>
      <c r="Q16" s="153">
        <f t="shared" si="0"/>
        <v>14</v>
      </c>
      <c r="R16" s="151"/>
      <c r="T16" s="61">
        <v>4</v>
      </c>
      <c r="U16" s="62">
        <v>4</v>
      </c>
      <c r="V16" s="153">
        <f t="shared" si="1"/>
        <v>16</v>
      </c>
      <c r="W16" s="151"/>
      <c r="Y16" s="61">
        <v>6.1</v>
      </c>
      <c r="Z16" s="62">
        <v>4</v>
      </c>
      <c r="AA16" s="153">
        <f t="shared" si="2"/>
        <v>24.4</v>
      </c>
      <c r="AB16" s="151"/>
      <c r="AD16" s="61">
        <v>11.3</v>
      </c>
      <c r="AE16" s="62">
        <v>4</v>
      </c>
      <c r="AF16" s="153">
        <f t="shared" si="3"/>
        <v>45.2</v>
      </c>
      <c r="AG16" s="151"/>
      <c r="AI16" s="61">
        <v>13</v>
      </c>
      <c r="AJ16" s="62">
        <v>4</v>
      </c>
      <c r="AK16" s="153">
        <f t="shared" si="4"/>
        <v>52</v>
      </c>
      <c r="AL16" s="151"/>
    </row>
    <row r="17" spans="1:41" x14ac:dyDescent="0.2">
      <c r="A17" s="24" t="s">
        <v>24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O17" s="63">
        <v>3.5</v>
      </c>
      <c r="P17" s="66">
        <v>2</v>
      </c>
      <c r="Q17" s="153">
        <f t="shared" si="0"/>
        <v>7</v>
      </c>
      <c r="R17" s="151"/>
      <c r="T17" s="63">
        <v>4.0999999999999996</v>
      </c>
      <c r="U17" s="66">
        <v>2</v>
      </c>
      <c r="V17" s="153">
        <f t="shared" si="1"/>
        <v>8.1999999999999993</v>
      </c>
      <c r="W17" s="151"/>
      <c r="Y17" s="63">
        <v>6.1</v>
      </c>
      <c r="Z17" s="66">
        <v>2</v>
      </c>
      <c r="AA17" s="153">
        <f t="shared" si="2"/>
        <v>12.2</v>
      </c>
      <c r="AB17" s="151"/>
      <c r="AD17" s="63">
        <v>10.5</v>
      </c>
      <c r="AE17" s="66">
        <v>2</v>
      </c>
      <c r="AF17" s="153">
        <f t="shared" si="3"/>
        <v>21</v>
      </c>
      <c r="AG17" s="151"/>
      <c r="AI17" s="63">
        <v>13</v>
      </c>
      <c r="AJ17" s="66">
        <v>2</v>
      </c>
      <c r="AK17" s="153">
        <f t="shared" si="4"/>
        <v>26</v>
      </c>
      <c r="AL17" s="151"/>
    </row>
    <row r="18" spans="1:41" x14ac:dyDescent="0.2">
      <c r="A18" s="26">
        <v>10</v>
      </c>
      <c r="B18" s="75">
        <v>0</v>
      </c>
      <c r="C18" s="77" t="s">
        <v>64</v>
      </c>
      <c r="D18" s="77" t="s">
        <v>63</v>
      </c>
      <c r="E18" s="77" t="s">
        <v>62</v>
      </c>
      <c r="F18" s="77" t="s">
        <v>61</v>
      </c>
      <c r="G18" s="79">
        <v>13</v>
      </c>
      <c r="H18" s="79">
        <v>13</v>
      </c>
      <c r="I18" s="77" t="s">
        <v>61</v>
      </c>
      <c r="J18" s="77" t="s">
        <v>60</v>
      </c>
      <c r="K18" s="77" t="s">
        <v>59</v>
      </c>
      <c r="L18" s="78" t="s">
        <v>57</v>
      </c>
      <c r="O18" s="61">
        <v>3.5</v>
      </c>
      <c r="P18" s="62">
        <v>4</v>
      </c>
      <c r="Q18" s="153">
        <f t="shared" si="0"/>
        <v>14</v>
      </c>
      <c r="R18" s="151"/>
      <c r="T18" s="61">
        <v>4</v>
      </c>
      <c r="U18" s="62">
        <v>4</v>
      </c>
      <c r="V18" s="153">
        <f t="shared" si="1"/>
        <v>16</v>
      </c>
      <c r="W18" s="151"/>
      <c r="Y18" s="61">
        <v>6.1</v>
      </c>
      <c r="Z18" s="62">
        <v>4</v>
      </c>
      <c r="AA18" s="153">
        <f t="shared" si="2"/>
        <v>24.4</v>
      </c>
      <c r="AB18" s="151"/>
      <c r="AD18" s="61">
        <v>10.5</v>
      </c>
      <c r="AE18" s="62">
        <v>4</v>
      </c>
      <c r="AF18" s="153">
        <f t="shared" si="3"/>
        <v>42</v>
      </c>
      <c r="AG18" s="151"/>
      <c r="AI18" s="61">
        <v>12.75</v>
      </c>
      <c r="AJ18" s="62">
        <v>4</v>
      </c>
      <c r="AK18" s="153">
        <f t="shared" si="4"/>
        <v>51</v>
      </c>
      <c r="AL18" s="151"/>
    </row>
    <row r="19" spans="1:41" x14ac:dyDescent="0.2">
      <c r="A19" s="22">
        <v>9</v>
      </c>
      <c r="B19" s="11">
        <v>0</v>
      </c>
      <c r="C19" s="77" t="s">
        <v>78</v>
      </c>
      <c r="D19" s="77" t="s">
        <v>79</v>
      </c>
      <c r="E19" s="77" t="s">
        <v>63</v>
      </c>
      <c r="F19" s="79">
        <v>10.7</v>
      </c>
      <c r="G19" s="77">
        <v>12</v>
      </c>
      <c r="H19" s="77">
        <v>10.6</v>
      </c>
      <c r="I19" s="77">
        <v>10.6</v>
      </c>
      <c r="J19" s="77">
        <v>10.6</v>
      </c>
      <c r="K19" s="77">
        <v>10.6</v>
      </c>
      <c r="L19" s="78">
        <v>10.6</v>
      </c>
      <c r="O19" s="63">
        <v>3.5</v>
      </c>
      <c r="P19" s="66">
        <v>2</v>
      </c>
      <c r="Q19" s="153">
        <f t="shared" si="0"/>
        <v>7</v>
      </c>
      <c r="R19" s="151"/>
      <c r="T19" s="63">
        <v>3.8</v>
      </c>
      <c r="U19" s="66">
        <v>2</v>
      </c>
      <c r="V19" s="153">
        <f t="shared" si="1"/>
        <v>7.6</v>
      </c>
      <c r="W19" s="151"/>
      <c r="Y19" s="63">
        <v>6.1</v>
      </c>
      <c r="Z19" s="66">
        <v>2</v>
      </c>
      <c r="AA19" s="153">
        <f t="shared" si="2"/>
        <v>12.2</v>
      </c>
      <c r="AB19" s="151"/>
      <c r="AD19" s="63">
        <v>10.5</v>
      </c>
      <c r="AE19" s="66">
        <v>2</v>
      </c>
      <c r="AF19" s="153">
        <f t="shared" si="3"/>
        <v>21</v>
      </c>
      <c r="AG19" s="151"/>
      <c r="AI19" s="63">
        <v>12.3</v>
      </c>
      <c r="AJ19" s="66">
        <v>2</v>
      </c>
      <c r="AK19" s="153">
        <f t="shared" si="4"/>
        <v>24.6</v>
      </c>
      <c r="AL19" s="151"/>
    </row>
    <row r="20" spans="1:41" x14ac:dyDescent="0.2">
      <c r="A20" s="22">
        <v>8</v>
      </c>
      <c r="B20" s="11">
        <v>0</v>
      </c>
      <c r="C20" s="77" t="s">
        <v>74</v>
      </c>
      <c r="D20" s="77" t="s">
        <v>73</v>
      </c>
      <c r="E20" s="77" t="s">
        <v>72</v>
      </c>
      <c r="F20" s="77">
        <v>10</v>
      </c>
      <c r="G20" s="77">
        <v>11.3</v>
      </c>
      <c r="H20" s="77">
        <v>10.5</v>
      </c>
      <c r="I20" s="77">
        <v>10.5</v>
      </c>
      <c r="J20" s="77">
        <v>10.5</v>
      </c>
      <c r="K20" s="77">
        <v>10.5</v>
      </c>
      <c r="L20" s="78">
        <v>10.5</v>
      </c>
      <c r="O20" s="61">
        <v>0</v>
      </c>
      <c r="P20" s="62">
        <v>4</v>
      </c>
      <c r="Q20" s="153">
        <f t="shared" si="0"/>
        <v>0</v>
      </c>
      <c r="R20" s="151"/>
      <c r="T20" s="61">
        <v>3.8</v>
      </c>
      <c r="U20" s="62">
        <v>4</v>
      </c>
      <c r="V20" s="153">
        <f t="shared" si="1"/>
        <v>15.2</v>
      </c>
      <c r="W20" s="151"/>
      <c r="Y20" s="61">
        <v>6.1</v>
      </c>
      <c r="Z20" s="62">
        <v>4</v>
      </c>
      <c r="AA20" s="153">
        <f t="shared" si="2"/>
        <v>24.4</v>
      </c>
      <c r="AB20" s="151"/>
      <c r="AD20" s="61">
        <v>10.5</v>
      </c>
      <c r="AE20" s="62">
        <v>4</v>
      </c>
      <c r="AF20" s="153">
        <f t="shared" si="3"/>
        <v>42</v>
      </c>
      <c r="AG20" s="151"/>
      <c r="AI20" s="61">
        <v>11.45</v>
      </c>
      <c r="AJ20" s="62">
        <v>4</v>
      </c>
      <c r="AK20" s="153">
        <f t="shared" si="4"/>
        <v>45.8</v>
      </c>
      <c r="AL20" s="151"/>
    </row>
    <row r="21" spans="1:41" x14ac:dyDescent="0.2">
      <c r="A21" s="22">
        <v>7</v>
      </c>
      <c r="B21" s="75">
        <v>0</v>
      </c>
      <c r="C21" s="77" t="s">
        <v>71</v>
      </c>
      <c r="D21" s="79">
        <v>6</v>
      </c>
      <c r="E21" s="79">
        <v>7</v>
      </c>
      <c r="F21" s="77" t="s">
        <v>70</v>
      </c>
      <c r="G21" s="77" t="s">
        <v>69</v>
      </c>
      <c r="H21" s="77">
        <v>10.199999999999999</v>
      </c>
      <c r="I21" s="77">
        <v>10.199999999999999</v>
      </c>
      <c r="J21" s="77">
        <v>10.199999999999999</v>
      </c>
      <c r="K21" s="77">
        <v>10.199999999999999</v>
      </c>
      <c r="L21" s="78">
        <v>10.199999999999999</v>
      </c>
      <c r="O21" s="67">
        <v>0</v>
      </c>
      <c r="P21" s="66">
        <v>1</v>
      </c>
      <c r="Q21" s="153">
        <f t="shared" si="0"/>
        <v>0</v>
      </c>
      <c r="R21" s="151"/>
      <c r="T21" s="67">
        <v>1</v>
      </c>
      <c r="U21" s="66">
        <v>1</v>
      </c>
      <c r="V21" s="153">
        <f t="shared" si="1"/>
        <v>1</v>
      </c>
      <c r="W21" s="151"/>
      <c r="Y21" s="67">
        <v>6.1</v>
      </c>
      <c r="Z21" s="66">
        <v>1</v>
      </c>
      <c r="AA21" s="153">
        <f t="shared" si="2"/>
        <v>6.1</v>
      </c>
      <c r="AB21" s="151"/>
      <c r="AD21" s="67">
        <v>10.5</v>
      </c>
      <c r="AE21" s="66">
        <v>1</v>
      </c>
      <c r="AF21" s="153">
        <f t="shared" si="3"/>
        <v>10.5</v>
      </c>
      <c r="AG21" s="151"/>
      <c r="AI21" s="67">
        <v>10.75</v>
      </c>
      <c r="AJ21" s="66">
        <v>1</v>
      </c>
      <c r="AK21" s="153">
        <f t="shared" si="4"/>
        <v>10.75</v>
      </c>
      <c r="AL21" s="151"/>
    </row>
    <row r="22" spans="1:41" x14ac:dyDescent="0.2">
      <c r="A22" s="22">
        <v>6</v>
      </c>
      <c r="B22" s="75">
        <v>0</v>
      </c>
      <c r="C22" s="77" t="s">
        <v>76</v>
      </c>
      <c r="D22" s="77">
        <v>4</v>
      </c>
      <c r="E22" s="77" t="s">
        <v>77</v>
      </c>
      <c r="F22" s="77" t="s">
        <v>68</v>
      </c>
      <c r="G22" s="77" t="s">
        <v>67</v>
      </c>
      <c r="H22" s="77" t="s">
        <v>67</v>
      </c>
      <c r="I22" s="77" t="s">
        <v>67</v>
      </c>
      <c r="J22" s="77" t="s">
        <v>67</v>
      </c>
      <c r="K22" s="77" t="s">
        <v>67</v>
      </c>
      <c r="L22" s="78" t="s">
        <v>67</v>
      </c>
      <c r="M22" s="126"/>
      <c r="N22" s="149"/>
      <c r="O22" s="129" t="s">
        <v>93</v>
      </c>
      <c r="P22" s="122"/>
      <c r="Q22" s="154">
        <f>SUMPRODUCT(Q11:Q21)</f>
        <v>63</v>
      </c>
      <c r="R22" s="125" t="s">
        <v>94</v>
      </c>
      <c r="S22" s="149"/>
      <c r="T22" s="129" t="s">
        <v>93</v>
      </c>
      <c r="U22" s="122"/>
      <c r="V22" s="154">
        <f>SUMPRODUCT(V11:V21)</f>
        <v>96.399999999999991</v>
      </c>
      <c r="W22" s="125" t="s">
        <v>94</v>
      </c>
      <c r="Y22" s="129" t="s">
        <v>93</v>
      </c>
      <c r="Z22" s="122"/>
      <c r="AA22" s="154">
        <f>SUMPRODUCT(AA11:AA21)</f>
        <v>159.49999999999997</v>
      </c>
      <c r="AB22" s="125" t="s">
        <v>94</v>
      </c>
      <c r="AD22" s="129" t="s">
        <v>93</v>
      </c>
      <c r="AE22" s="122"/>
      <c r="AF22" s="154">
        <f>SUMPRODUCT(AF11:AF21)</f>
        <v>267.10000000000002</v>
      </c>
      <c r="AG22" s="125" t="s">
        <v>94</v>
      </c>
      <c r="AI22" s="129" t="s">
        <v>93</v>
      </c>
      <c r="AJ22" s="122"/>
      <c r="AK22" s="154">
        <f>SUMPRODUCT(AK11:AK21)</f>
        <v>327.65000000000003</v>
      </c>
      <c r="AL22" s="125" t="s">
        <v>94</v>
      </c>
    </row>
    <row r="23" spans="1:41" x14ac:dyDescent="0.2">
      <c r="A23" s="22">
        <v>5</v>
      </c>
      <c r="B23" s="11">
        <v>0</v>
      </c>
      <c r="C23" s="77" t="s">
        <v>75</v>
      </c>
      <c r="D23" s="77" t="s">
        <v>75</v>
      </c>
      <c r="E23" s="77">
        <v>5</v>
      </c>
      <c r="F23" s="77">
        <v>5.0999999999999996</v>
      </c>
      <c r="G23" s="77">
        <v>5.2</v>
      </c>
      <c r="H23" s="77">
        <v>5.2</v>
      </c>
      <c r="I23" s="77">
        <v>5.2</v>
      </c>
      <c r="J23" s="77">
        <v>4.2</v>
      </c>
      <c r="K23" s="77">
        <v>4.2</v>
      </c>
      <c r="L23" s="78">
        <v>4</v>
      </c>
      <c r="N23" s="152"/>
      <c r="P23" s="127" t="s">
        <v>95</v>
      </c>
      <c r="Q23" s="155">
        <f>Q22*2</f>
        <v>126</v>
      </c>
      <c r="R23" s="166" t="s">
        <v>24</v>
      </c>
      <c r="S23" s="149"/>
      <c r="U23" s="127" t="s">
        <v>95</v>
      </c>
      <c r="V23" s="155">
        <f>V22*2</f>
        <v>192.79999999999998</v>
      </c>
      <c r="W23" s="166" t="s">
        <v>24</v>
      </c>
      <c r="Z23" s="127" t="s">
        <v>95</v>
      </c>
      <c r="AA23" s="155">
        <f>AA22*2</f>
        <v>318.99999999999994</v>
      </c>
      <c r="AB23" s="166" t="s">
        <v>24</v>
      </c>
      <c r="AE23" s="127" t="s">
        <v>95</v>
      </c>
      <c r="AF23" s="155">
        <f>AF22*2</f>
        <v>534.20000000000005</v>
      </c>
      <c r="AG23" s="166" t="s">
        <v>24</v>
      </c>
      <c r="AJ23" s="127" t="s">
        <v>95</v>
      </c>
      <c r="AK23" s="155">
        <f>AK22*2</f>
        <v>655.30000000000007</v>
      </c>
      <c r="AL23" s="166" t="s">
        <v>24</v>
      </c>
    </row>
    <row r="24" spans="1:41" x14ac:dyDescent="0.2">
      <c r="A24" s="22">
        <v>4</v>
      </c>
      <c r="B24" s="75">
        <v>0</v>
      </c>
      <c r="C24" s="77" t="s">
        <v>66</v>
      </c>
      <c r="D24" s="77" t="s">
        <v>66</v>
      </c>
      <c r="E24" s="77">
        <v>4.0999999999999996</v>
      </c>
      <c r="F24" s="77">
        <v>4.0999999999999996</v>
      </c>
      <c r="G24" s="77">
        <v>4</v>
      </c>
      <c r="H24" s="77">
        <v>4.0999999999999996</v>
      </c>
      <c r="I24" s="77">
        <v>4</v>
      </c>
      <c r="J24" s="77">
        <v>3.8</v>
      </c>
      <c r="K24" s="77">
        <v>3.8</v>
      </c>
      <c r="L24" s="78">
        <v>1</v>
      </c>
      <c r="N24" s="152"/>
      <c r="O24" s="152"/>
      <c r="P24" s="149"/>
      <c r="Q24" s="149"/>
      <c r="R24" s="149"/>
      <c r="S24" s="149"/>
    </row>
    <row r="25" spans="1:41" ht="14.25" x14ac:dyDescent="0.2">
      <c r="A25" s="22">
        <v>3</v>
      </c>
      <c r="B25" s="11">
        <v>0</v>
      </c>
      <c r="C25" s="11">
        <v>0</v>
      </c>
      <c r="D25" s="11">
        <v>0</v>
      </c>
      <c r="E25" s="77" t="s">
        <v>65</v>
      </c>
      <c r="F25" s="77" t="s">
        <v>65</v>
      </c>
      <c r="G25" s="77" t="s">
        <v>65</v>
      </c>
      <c r="H25" s="77" t="s">
        <v>65</v>
      </c>
      <c r="I25" s="77" t="s">
        <v>65</v>
      </c>
      <c r="J25" s="77" t="s">
        <v>65</v>
      </c>
      <c r="K25" s="77" t="s">
        <v>65</v>
      </c>
      <c r="L25" s="27">
        <v>0</v>
      </c>
      <c r="N25" s="152"/>
      <c r="O25" s="159" t="s">
        <v>54</v>
      </c>
      <c r="P25" s="160" t="s">
        <v>119</v>
      </c>
      <c r="Q25" s="161" t="s">
        <v>24</v>
      </c>
      <c r="R25" s="149"/>
      <c r="S25" s="149"/>
      <c r="Y25" s="191" t="s">
        <v>121</v>
      </c>
      <c r="Z25" s="189"/>
      <c r="AA25" s="189"/>
      <c r="AB25" s="189">
        <f>1/3*P26*AA23</f>
        <v>81.876666666666651</v>
      </c>
      <c r="AC25" s="189"/>
      <c r="AD25" s="190" t="s">
        <v>110</v>
      </c>
    </row>
    <row r="26" spans="1:41" x14ac:dyDescent="0.2">
      <c r="A26" s="22">
        <v>2</v>
      </c>
      <c r="B26" s="11">
        <v>0</v>
      </c>
      <c r="C26" s="11">
        <v>0</v>
      </c>
      <c r="D26" s="11">
        <v>0</v>
      </c>
      <c r="E26" s="77" t="s">
        <v>65</v>
      </c>
      <c r="F26" s="77" t="s">
        <v>65</v>
      </c>
      <c r="G26" s="77" t="s">
        <v>65</v>
      </c>
      <c r="H26" s="77" t="s">
        <v>65</v>
      </c>
      <c r="I26" s="77" t="s">
        <v>65</v>
      </c>
      <c r="J26" s="77" t="s">
        <v>65</v>
      </c>
      <c r="K26" s="11">
        <v>0</v>
      </c>
      <c r="L26" s="27">
        <v>0</v>
      </c>
      <c r="N26" s="152"/>
      <c r="O26" s="162" t="s">
        <v>54</v>
      </c>
      <c r="P26" s="163">
        <v>0.77</v>
      </c>
      <c r="Q26" s="164" t="s">
        <v>24</v>
      </c>
      <c r="R26" s="149"/>
      <c r="S26" s="149"/>
    </row>
    <row r="27" spans="1:41" x14ac:dyDescent="0.2">
      <c r="A27" s="22">
        <v>1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77" t="s">
        <v>65</v>
      </c>
      <c r="I27" s="77" t="s">
        <v>65</v>
      </c>
      <c r="J27" s="77">
        <v>0</v>
      </c>
      <c r="K27" s="11">
        <v>0</v>
      </c>
      <c r="L27" s="27">
        <v>0</v>
      </c>
      <c r="N27" s="152"/>
      <c r="O27" s="152"/>
      <c r="P27" s="149"/>
      <c r="Q27" s="149"/>
      <c r="R27" s="149"/>
      <c r="S27" s="149"/>
      <c r="Z27" s="181" t="s">
        <v>125</v>
      </c>
      <c r="AA27" s="182">
        <f>(1/3)*P26*(2/AB25)*AA22</f>
        <v>0.99999999999999989</v>
      </c>
      <c r="AB27" s="183" t="s">
        <v>24</v>
      </c>
    </row>
    <row r="28" spans="1:41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76" t="s">
        <v>65</v>
      </c>
      <c r="J28" s="29">
        <v>0</v>
      </c>
      <c r="K28" s="29">
        <v>0</v>
      </c>
      <c r="L28" s="30">
        <v>0</v>
      </c>
      <c r="N28" s="187"/>
      <c r="O28" s="188" t="s">
        <v>121</v>
      </c>
      <c r="P28" s="189"/>
      <c r="Q28" s="189">
        <f>1/3*P26*Q23</f>
        <v>32.339999999999996</v>
      </c>
      <c r="R28" s="190" t="s">
        <v>110</v>
      </c>
      <c r="S28" s="149"/>
      <c r="T28" s="191" t="s">
        <v>121</v>
      </c>
      <c r="U28" s="189"/>
      <c r="V28" s="189"/>
      <c r="W28" s="189">
        <f>1/3*P26*V23</f>
        <v>49.48533333333333</v>
      </c>
      <c r="X28" s="190" t="s">
        <v>110</v>
      </c>
      <c r="AE28" s="191" t="s">
        <v>121</v>
      </c>
      <c r="AF28" s="189"/>
      <c r="AG28" s="189"/>
      <c r="AH28" s="190">
        <f>1/3*P26*AF23</f>
        <v>137.11133333333333</v>
      </c>
      <c r="AI28" s="190" t="s">
        <v>110</v>
      </c>
      <c r="AK28" s="191" t="s">
        <v>121</v>
      </c>
      <c r="AL28" s="189"/>
      <c r="AM28" s="189"/>
      <c r="AN28" s="189">
        <f>1/3*P26*AK23</f>
        <v>168.19366666666667</v>
      </c>
      <c r="AO28" s="190" t="s">
        <v>110</v>
      </c>
    </row>
    <row r="29" spans="1:41" ht="13.5" thickTop="1" x14ac:dyDescent="0.2">
      <c r="A29" s="17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  <c r="N29" s="152"/>
      <c r="O29" s="152"/>
      <c r="P29" s="149"/>
      <c r="Q29" s="149"/>
      <c r="R29" s="149"/>
      <c r="S29" s="149"/>
      <c r="Z29" s="64" t="s">
        <v>123</v>
      </c>
      <c r="AA29" s="179">
        <f>P45-AA27</f>
        <v>-0.99999999999999989</v>
      </c>
      <c r="AB29" s="180" t="s">
        <v>24</v>
      </c>
    </row>
    <row r="30" spans="1:41" x14ac:dyDescent="0.2">
      <c r="A30" s="12" t="s">
        <v>12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N30" s="184" t="s">
        <v>125</v>
      </c>
      <c r="O30" s="185">
        <f>(1/3)*P26*(2/Q28)*Q22</f>
        <v>1.0000000000000002</v>
      </c>
      <c r="P30" s="186" t="s">
        <v>24</v>
      </c>
      <c r="Q30" s="149"/>
      <c r="R30" s="149"/>
      <c r="S30" s="149"/>
      <c r="U30" s="181" t="s">
        <v>125</v>
      </c>
      <c r="V30" s="182">
        <f>(1/3)*P26*(2/W28)*V23</f>
        <v>2</v>
      </c>
      <c r="W30" s="183" t="s">
        <v>24</v>
      </c>
      <c r="AF30" s="181" t="s">
        <v>125</v>
      </c>
      <c r="AG30" s="182">
        <f>(1/3)*P26*(2/AH28)*AF22</f>
        <v>1</v>
      </c>
      <c r="AH30" s="183" t="s">
        <v>24</v>
      </c>
      <c r="AL30" s="181" t="s">
        <v>125</v>
      </c>
      <c r="AM30" s="182">
        <f>(1/3)*P26*(2/AN28)*AK22</f>
        <v>1</v>
      </c>
      <c r="AN30" s="183" t="s">
        <v>24</v>
      </c>
    </row>
    <row r="31" spans="1:41" x14ac:dyDescent="0.2">
      <c r="N31" s="152"/>
      <c r="O31" s="152"/>
      <c r="P31" s="149"/>
      <c r="Q31" s="149"/>
      <c r="R31" s="149"/>
      <c r="S31" s="149"/>
    </row>
    <row r="32" spans="1:41" x14ac:dyDescent="0.2">
      <c r="N32" s="177" t="s">
        <v>123</v>
      </c>
      <c r="O32" s="178">
        <f>P45-O30</f>
        <v>-1.0000000000000002</v>
      </c>
      <c r="P32" s="65" t="s">
        <v>24</v>
      </c>
      <c r="Q32" s="149"/>
      <c r="R32" s="149"/>
      <c r="S32" s="149"/>
      <c r="U32" s="70" t="s">
        <v>123</v>
      </c>
      <c r="V32" s="179">
        <f>P45-V30</f>
        <v>-2</v>
      </c>
      <c r="W32" s="65" t="s">
        <v>24</v>
      </c>
      <c r="AF32" s="64" t="s">
        <v>123</v>
      </c>
      <c r="AG32" s="179">
        <f>P45-AG30</f>
        <v>-1</v>
      </c>
      <c r="AH32" s="65" t="s">
        <v>24</v>
      </c>
      <c r="AL32" s="64" t="s">
        <v>123</v>
      </c>
      <c r="AM32" s="179">
        <f>P45-AM30</f>
        <v>-1</v>
      </c>
      <c r="AN32" s="65" t="s">
        <v>24</v>
      </c>
    </row>
    <row r="33" spans="1:23" x14ac:dyDescent="0.2">
      <c r="A33" s="31" t="s">
        <v>18</v>
      </c>
      <c r="B33" s="5">
        <v>0</v>
      </c>
      <c r="C33" s="5" t="s">
        <v>58</v>
      </c>
      <c r="D33" s="5" t="s">
        <v>81</v>
      </c>
      <c r="E33" s="5" t="s">
        <v>82</v>
      </c>
      <c r="F33" s="5" t="s">
        <v>83</v>
      </c>
      <c r="G33" s="5" t="s">
        <v>84</v>
      </c>
      <c r="H33" s="5" t="s">
        <v>85</v>
      </c>
      <c r="I33" s="5" t="s">
        <v>86</v>
      </c>
      <c r="J33" s="5" t="s">
        <v>87</v>
      </c>
      <c r="K33" s="5" t="s">
        <v>88</v>
      </c>
      <c r="L33" s="5" t="s">
        <v>89</v>
      </c>
      <c r="N33" s="152"/>
      <c r="O33" s="152"/>
      <c r="P33" s="149"/>
      <c r="Q33" s="149"/>
      <c r="R33" s="149"/>
      <c r="S33" s="149"/>
    </row>
    <row r="34" spans="1:23" x14ac:dyDescent="0.2">
      <c r="A34" s="12" t="s">
        <v>37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N34" s="152"/>
      <c r="O34" s="152"/>
      <c r="P34" s="149"/>
      <c r="Q34" s="149"/>
      <c r="R34" s="149"/>
      <c r="S34" s="149"/>
    </row>
    <row r="35" spans="1:23" x14ac:dyDescent="0.2">
      <c r="N35" s="54"/>
      <c r="O35" s="54"/>
      <c r="P35" s="3"/>
      <c r="Q35" s="3"/>
      <c r="R35" s="3"/>
      <c r="S35" s="3"/>
    </row>
    <row r="36" spans="1:23" ht="6.75" customHeight="1" thickBot="1" x14ac:dyDescent="0.25">
      <c r="N36" s="54"/>
      <c r="O36" s="54"/>
      <c r="P36" s="3"/>
      <c r="Q36" s="3"/>
      <c r="R36" s="3"/>
      <c r="S36" s="3"/>
    </row>
    <row r="37" spans="1:23" ht="27" customHeight="1" thickTop="1" x14ac:dyDescent="0.2">
      <c r="B37" s="97" t="s">
        <v>26</v>
      </c>
      <c r="C37" s="98"/>
      <c r="D37" s="101" t="s">
        <v>27</v>
      </c>
      <c r="E37" s="102"/>
      <c r="F37" s="98"/>
      <c r="G37" s="101" t="s">
        <v>36</v>
      </c>
      <c r="H37" s="102"/>
      <c r="I37" s="105"/>
      <c r="N37" s="72" t="s">
        <v>53</v>
      </c>
      <c r="O37" s="73"/>
      <c r="P37" s="3"/>
      <c r="Q37" s="3"/>
      <c r="R37" s="132" t="s">
        <v>106</v>
      </c>
      <c r="S37" s="132"/>
      <c r="T37" s="133"/>
    </row>
    <row r="38" spans="1:23" x14ac:dyDescent="0.2">
      <c r="B38" s="99"/>
      <c r="C38" s="100"/>
      <c r="D38" s="103"/>
      <c r="E38" s="104"/>
      <c r="F38" s="100"/>
      <c r="G38" s="103"/>
      <c r="H38" s="104"/>
      <c r="I38" s="106"/>
    </row>
    <row r="39" spans="1:23" ht="14.25" x14ac:dyDescent="0.2">
      <c r="B39" s="95" t="s">
        <v>31</v>
      </c>
      <c r="C39" s="96"/>
      <c r="D39" s="167">
        <f>AN28</f>
        <v>168.19366666666667</v>
      </c>
      <c r="E39" s="167"/>
      <c r="F39" s="167"/>
      <c r="G39" s="167">
        <f>AM32</f>
        <v>-1</v>
      </c>
      <c r="H39" s="167"/>
      <c r="I39" s="167"/>
      <c r="K39" s="165" t="s">
        <v>120</v>
      </c>
      <c r="L39" s="165"/>
      <c r="M39" s="165"/>
      <c r="N39" s="158"/>
      <c r="O39" s="165"/>
      <c r="P39" s="165"/>
      <c r="R39" s="133" t="s">
        <v>107</v>
      </c>
      <c r="S39" s="133"/>
      <c r="T39" s="133"/>
      <c r="U39" s="133"/>
      <c r="V39" s="133"/>
      <c r="W39" s="133"/>
    </row>
    <row r="40" spans="1:23" x14ac:dyDescent="0.2">
      <c r="B40" s="82" t="s">
        <v>32</v>
      </c>
      <c r="C40" s="83"/>
      <c r="D40" s="167">
        <f>AH28</f>
        <v>137.11133333333333</v>
      </c>
      <c r="E40" s="167"/>
      <c r="F40" s="167"/>
      <c r="G40" s="167">
        <f>AG32</f>
        <v>-1</v>
      </c>
      <c r="H40" s="167"/>
      <c r="I40" s="167"/>
    </row>
    <row r="41" spans="1:23" x14ac:dyDescent="0.2">
      <c r="B41" s="84" t="s">
        <v>33</v>
      </c>
      <c r="C41" s="85"/>
      <c r="D41" s="167">
        <f>AB25</f>
        <v>81.876666666666651</v>
      </c>
      <c r="E41" s="167"/>
      <c r="F41" s="167"/>
      <c r="G41" s="167">
        <f>AA29</f>
        <v>-0.99999999999999989</v>
      </c>
      <c r="H41" s="167"/>
      <c r="I41" s="167"/>
    </row>
    <row r="42" spans="1:23" x14ac:dyDescent="0.2">
      <c r="B42" s="84" t="s">
        <v>34</v>
      </c>
      <c r="C42" s="85"/>
      <c r="D42" s="167">
        <f>W28</f>
        <v>49.48533333333333</v>
      </c>
      <c r="E42" s="167"/>
      <c r="F42" s="167"/>
      <c r="G42" s="167">
        <f>V32</f>
        <v>-2</v>
      </c>
      <c r="H42" s="167"/>
      <c r="I42" s="167"/>
      <c r="K42" s="168" t="s">
        <v>122</v>
      </c>
      <c r="L42" s="168"/>
      <c r="M42" s="168"/>
      <c r="N42" s="168"/>
      <c r="O42" s="168"/>
      <c r="P42" s="168"/>
      <c r="Q42" s="168"/>
      <c r="R42" s="168"/>
      <c r="S42" s="168"/>
      <c r="T42" s="168"/>
      <c r="U42" s="1" t="s">
        <v>124</v>
      </c>
    </row>
    <row r="43" spans="1:23" ht="13.5" thickBot="1" x14ac:dyDescent="0.25">
      <c r="B43" s="80" t="s">
        <v>35</v>
      </c>
      <c r="C43" s="81"/>
      <c r="D43" s="167">
        <f>Q28</f>
        <v>32.339999999999996</v>
      </c>
      <c r="E43" s="167"/>
      <c r="F43" s="167"/>
      <c r="G43" s="167">
        <f>O32</f>
        <v>-1.0000000000000002</v>
      </c>
      <c r="H43" s="167"/>
      <c r="I43" s="167"/>
    </row>
    <row r="44" spans="1:23" ht="13.5" thickTop="1" x14ac:dyDescent="0.2">
      <c r="K44" s="123"/>
      <c r="M44" s="173" t="s">
        <v>127</v>
      </c>
      <c r="N44" s="169"/>
    </row>
    <row r="45" spans="1:23" x14ac:dyDescent="0.2">
      <c r="M45" s="174" t="s">
        <v>128</v>
      </c>
      <c r="N45" s="170"/>
      <c r="O45" s="175" t="s">
        <v>129</v>
      </c>
      <c r="P45" s="171"/>
      <c r="R45" s="172" t="s">
        <v>126</v>
      </c>
      <c r="S45" s="125"/>
    </row>
    <row r="46" spans="1:23" x14ac:dyDescent="0.2">
      <c r="A46" s="116" t="s">
        <v>90</v>
      </c>
    </row>
    <row r="48" spans="1:23" x14ac:dyDescent="0.2">
      <c r="A48" s="117" t="s">
        <v>92</v>
      </c>
    </row>
    <row r="49" spans="1:34" x14ac:dyDescent="0.2">
      <c r="A49" s="59" t="s">
        <v>49</v>
      </c>
      <c r="B49" s="59" t="s">
        <v>50</v>
      </c>
      <c r="C49" s="58" t="s">
        <v>51</v>
      </c>
      <c r="D49" s="151"/>
      <c r="F49" s="117" t="s">
        <v>91</v>
      </c>
      <c r="K49" s="117" t="s">
        <v>96</v>
      </c>
      <c r="P49" s="117" t="s">
        <v>97</v>
      </c>
      <c r="U49" s="117" t="s">
        <v>98</v>
      </c>
      <c r="Z49" s="117" t="s">
        <v>99</v>
      </c>
      <c r="AE49" s="117" t="s">
        <v>100</v>
      </c>
    </row>
    <row r="50" spans="1:34" x14ac:dyDescent="0.2">
      <c r="A50" s="118">
        <v>0</v>
      </c>
      <c r="B50" s="119">
        <v>1</v>
      </c>
      <c r="C50" s="119">
        <v>0</v>
      </c>
      <c r="D50" s="151"/>
      <c r="F50" s="59" t="s">
        <v>49</v>
      </c>
      <c r="G50" s="59" t="s">
        <v>50</v>
      </c>
      <c r="H50" s="60" t="s">
        <v>51</v>
      </c>
      <c r="K50" s="59" t="s">
        <v>49</v>
      </c>
      <c r="L50" s="59" t="s">
        <v>50</v>
      </c>
      <c r="M50" s="60" t="s">
        <v>51</v>
      </c>
      <c r="P50" s="59" t="s">
        <v>49</v>
      </c>
      <c r="Q50" s="59" t="s">
        <v>50</v>
      </c>
      <c r="R50" s="60" t="s">
        <v>51</v>
      </c>
      <c r="U50" s="59" t="s">
        <v>49</v>
      </c>
      <c r="V50" s="59" t="s">
        <v>50</v>
      </c>
      <c r="W50" s="60" t="s">
        <v>51</v>
      </c>
      <c r="Z50" s="59" t="s">
        <v>49</v>
      </c>
      <c r="AA50" s="59" t="s">
        <v>50</v>
      </c>
      <c r="AB50" s="60" t="s">
        <v>51</v>
      </c>
      <c r="AE50" s="59" t="s">
        <v>49</v>
      </c>
      <c r="AF50" s="59" t="s">
        <v>50</v>
      </c>
      <c r="AG50" s="60" t="s">
        <v>51</v>
      </c>
    </row>
    <row r="51" spans="1:34" x14ac:dyDescent="0.2">
      <c r="A51" s="61">
        <v>0</v>
      </c>
      <c r="B51" s="62">
        <v>4</v>
      </c>
      <c r="C51" s="62">
        <v>0</v>
      </c>
      <c r="D51" s="151"/>
      <c r="F51" s="118">
        <v>6.45</v>
      </c>
      <c r="G51" s="119">
        <v>1</v>
      </c>
      <c r="H51" s="131">
        <f>F51*G51</f>
        <v>6.45</v>
      </c>
      <c r="K51" s="118">
        <v>9.6</v>
      </c>
      <c r="L51" s="119">
        <v>1</v>
      </c>
      <c r="M51" s="131">
        <f>K51*L51</f>
        <v>9.6</v>
      </c>
      <c r="P51" s="118">
        <v>11.7</v>
      </c>
      <c r="Q51" s="119">
        <v>1</v>
      </c>
      <c r="R51" s="131">
        <f>P51*Q51</f>
        <v>11.7</v>
      </c>
      <c r="U51" s="118">
        <v>12.75</v>
      </c>
      <c r="V51" s="119">
        <v>1</v>
      </c>
      <c r="W51" s="131">
        <f>U51*V51</f>
        <v>12.75</v>
      </c>
      <c r="Z51" s="118">
        <v>13</v>
      </c>
      <c r="AA51" s="119">
        <v>1</v>
      </c>
      <c r="AB51" s="131">
        <f>Z51*AA51</f>
        <v>13</v>
      </c>
      <c r="AE51" s="118">
        <v>13</v>
      </c>
      <c r="AF51" s="119">
        <v>1</v>
      </c>
      <c r="AG51" s="131">
        <f>AE51*AF51</f>
        <v>13</v>
      </c>
    </row>
    <row r="52" spans="1:34" x14ac:dyDescent="0.2">
      <c r="A52" s="118">
        <v>0</v>
      </c>
      <c r="B52" s="120">
        <v>2</v>
      </c>
      <c r="C52" s="120">
        <v>0</v>
      </c>
      <c r="D52" s="151"/>
      <c r="F52" s="61">
        <v>5.0999999999999996</v>
      </c>
      <c r="G52" s="62">
        <v>4</v>
      </c>
      <c r="H52" s="131">
        <f>F52*G52</f>
        <v>20.399999999999999</v>
      </c>
      <c r="K52" s="61">
        <v>7.8</v>
      </c>
      <c r="L52" s="62">
        <v>4</v>
      </c>
      <c r="M52" s="131">
        <f>K52*L52</f>
        <v>31.2</v>
      </c>
      <c r="P52" s="61">
        <v>9.6</v>
      </c>
      <c r="Q52" s="62">
        <v>4</v>
      </c>
      <c r="R52" s="131">
        <f>P52*Q52</f>
        <v>38.4</v>
      </c>
      <c r="U52" s="61">
        <v>10.7</v>
      </c>
      <c r="V52" s="62">
        <v>4</v>
      </c>
      <c r="W52" s="131">
        <f>U52*V52</f>
        <v>42.8</v>
      </c>
      <c r="Z52" s="61">
        <v>12</v>
      </c>
      <c r="AA52" s="62">
        <v>4</v>
      </c>
      <c r="AB52" s="131">
        <f>Z52*AA52</f>
        <v>48</v>
      </c>
      <c r="AE52" s="61">
        <v>10.6</v>
      </c>
      <c r="AF52" s="62">
        <v>4</v>
      </c>
      <c r="AG52" s="131">
        <f>AE52*AF52</f>
        <v>42.4</v>
      </c>
    </row>
    <row r="53" spans="1:34" x14ac:dyDescent="0.2">
      <c r="A53" s="61">
        <v>0</v>
      </c>
      <c r="B53" s="62">
        <v>4</v>
      </c>
      <c r="C53" s="62">
        <v>0</v>
      </c>
      <c r="D53" s="151"/>
      <c r="F53" s="118">
        <v>4.2</v>
      </c>
      <c r="G53" s="120">
        <v>2</v>
      </c>
      <c r="H53" s="131">
        <f>F53*G53</f>
        <v>8.4</v>
      </c>
      <c r="K53" s="118">
        <v>6.7</v>
      </c>
      <c r="L53" s="120">
        <v>2</v>
      </c>
      <c r="M53" s="131">
        <f>K53*L53</f>
        <v>13.4</v>
      </c>
      <c r="P53" s="118">
        <v>8.8000000000000007</v>
      </c>
      <c r="Q53" s="120">
        <v>2</v>
      </c>
      <c r="R53" s="131">
        <f>P53*Q53</f>
        <v>17.600000000000001</v>
      </c>
      <c r="U53" s="118">
        <v>10</v>
      </c>
      <c r="V53" s="120">
        <v>2</v>
      </c>
      <c r="W53" s="131">
        <f>U53*V53</f>
        <v>20</v>
      </c>
      <c r="Z53" s="118">
        <v>11.3</v>
      </c>
      <c r="AA53" s="120">
        <v>2</v>
      </c>
      <c r="AB53" s="131">
        <f>Z53*AA53</f>
        <v>22.6</v>
      </c>
      <c r="AE53" s="118">
        <v>10.5</v>
      </c>
      <c r="AF53" s="120">
        <v>2</v>
      </c>
      <c r="AG53" s="131">
        <f>AE53*AF53</f>
        <v>21</v>
      </c>
    </row>
    <row r="54" spans="1:34" x14ac:dyDescent="0.2">
      <c r="A54" s="118">
        <v>0</v>
      </c>
      <c r="B54" s="120">
        <v>2</v>
      </c>
      <c r="C54" s="120">
        <v>0</v>
      </c>
      <c r="D54" s="151"/>
      <c r="F54" s="61">
        <v>2.8</v>
      </c>
      <c r="G54" s="62">
        <v>4</v>
      </c>
      <c r="H54" s="131">
        <f>F54*G54</f>
        <v>11.2</v>
      </c>
      <c r="K54" s="61">
        <v>6</v>
      </c>
      <c r="L54" s="62">
        <v>4</v>
      </c>
      <c r="M54" s="131">
        <f>K54*L54</f>
        <v>24</v>
      </c>
      <c r="P54" s="61">
        <v>7</v>
      </c>
      <c r="Q54" s="62">
        <v>4</v>
      </c>
      <c r="R54" s="131">
        <f>P54*Q54</f>
        <v>28</v>
      </c>
      <c r="U54" s="61">
        <v>9.4</v>
      </c>
      <c r="V54" s="62">
        <v>4</v>
      </c>
      <c r="W54" s="131">
        <f>U54*V54</f>
        <v>37.6</v>
      </c>
      <c r="Z54" s="61">
        <v>10.6</v>
      </c>
      <c r="AA54" s="62">
        <v>4</v>
      </c>
      <c r="AB54" s="131">
        <f>Z54*AA54</f>
        <v>42.4</v>
      </c>
      <c r="AE54" s="61">
        <v>10.199999999999999</v>
      </c>
      <c r="AF54" s="62">
        <v>4</v>
      </c>
      <c r="AG54" s="131">
        <f>AE54*AF54</f>
        <v>40.799999999999997</v>
      </c>
    </row>
    <row r="55" spans="1:34" x14ac:dyDescent="0.2">
      <c r="A55" s="61">
        <v>0</v>
      </c>
      <c r="B55" s="62">
        <v>4</v>
      </c>
      <c r="C55" s="62">
        <v>0</v>
      </c>
      <c r="D55" s="151"/>
      <c r="F55" s="118">
        <v>2.5</v>
      </c>
      <c r="G55" s="120">
        <v>2</v>
      </c>
      <c r="H55" s="131">
        <f>F55*G55</f>
        <v>5</v>
      </c>
      <c r="K55" s="118">
        <v>4</v>
      </c>
      <c r="L55" s="120">
        <v>2</v>
      </c>
      <c r="M55" s="131">
        <f>K55*L55</f>
        <v>8</v>
      </c>
      <c r="P55" s="118">
        <v>5.7</v>
      </c>
      <c r="Q55" s="120">
        <v>2</v>
      </c>
      <c r="R55" s="131">
        <f>P55*Q55</f>
        <v>11.4</v>
      </c>
      <c r="U55" s="118">
        <v>7.5</v>
      </c>
      <c r="V55" s="120">
        <v>2</v>
      </c>
      <c r="W55" s="131">
        <f>U55*V55</f>
        <v>15</v>
      </c>
      <c r="Z55" s="118">
        <v>6.1</v>
      </c>
      <c r="AA55" s="120">
        <v>2</v>
      </c>
      <c r="AB55" s="131">
        <f>Z55*AA55</f>
        <v>12.2</v>
      </c>
      <c r="AE55" s="118">
        <v>6.1</v>
      </c>
      <c r="AF55" s="120">
        <v>2</v>
      </c>
      <c r="AG55" s="131">
        <f>AE55*AF55</f>
        <v>12.2</v>
      </c>
    </row>
    <row r="56" spans="1:34" x14ac:dyDescent="0.2">
      <c r="A56" s="118">
        <v>0</v>
      </c>
      <c r="B56" s="120">
        <v>2</v>
      </c>
      <c r="C56" s="120">
        <v>0</v>
      </c>
      <c r="D56" s="151"/>
      <c r="F56" s="61">
        <v>1.8</v>
      </c>
      <c r="G56" s="62">
        <v>4</v>
      </c>
      <c r="H56" s="131">
        <f>F56*G56</f>
        <v>7.2</v>
      </c>
      <c r="K56" s="61">
        <v>1.8</v>
      </c>
      <c r="L56" s="62">
        <v>4</v>
      </c>
      <c r="M56" s="131">
        <f>K56*L56</f>
        <v>7.2</v>
      </c>
      <c r="P56" s="61">
        <v>5</v>
      </c>
      <c r="Q56" s="62">
        <v>4</v>
      </c>
      <c r="R56" s="131">
        <f>P56*Q56</f>
        <v>20</v>
      </c>
      <c r="U56" s="61">
        <v>5.0999999999999996</v>
      </c>
      <c r="V56" s="62">
        <v>4</v>
      </c>
      <c r="W56" s="131">
        <f>U56*V56</f>
        <v>20.399999999999999</v>
      </c>
      <c r="Z56" s="61">
        <v>5.2</v>
      </c>
      <c r="AA56" s="62">
        <v>4</v>
      </c>
      <c r="AB56" s="131">
        <f>Z56*AA56</f>
        <v>20.8</v>
      </c>
      <c r="AE56" s="61">
        <v>5.2</v>
      </c>
      <c r="AF56" s="62">
        <v>4</v>
      </c>
      <c r="AG56" s="131">
        <f>AE56*AF56</f>
        <v>20.8</v>
      </c>
    </row>
    <row r="57" spans="1:34" x14ac:dyDescent="0.2">
      <c r="A57" s="61">
        <v>0</v>
      </c>
      <c r="B57" s="62">
        <v>4</v>
      </c>
      <c r="C57" s="62">
        <v>0</v>
      </c>
      <c r="D57" s="151"/>
      <c r="F57" s="118">
        <v>1.3</v>
      </c>
      <c r="G57" s="120">
        <v>2</v>
      </c>
      <c r="H57" s="131">
        <f>F57*G57</f>
        <v>2.6</v>
      </c>
      <c r="K57" s="118">
        <v>1.3</v>
      </c>
      <c r="L57" s="120">
        <v>2</v>
      </c>
      <c r="M57" s="131">
        <f>K57*L57</f>
        <v>2.6</v>
      </c>
      <c r="P57" s="118">
        <v>4.0999999999999996</v>
      </c>
      <c r="Q57" s="120">
        <v>2</v>
      </c>
      <c r="R57" s="131">
        <f>P57*Q57</f>
        <v>8.1999999999999993</v>
      </c>
      <c r="U57" s="118">
        <v>4.0999999999999996</v>
      </c>
      <c r="V57" s="120">
        <v>2</v>
      </c>
      <c r="W57" s="131">
        <f>U57*V57</f>
        <v>8.1999999999999993</v>
      </c>
      <c r="Z57" s="118">
        <v>4</v>
      </c>
      <c r="AA57" s="120">
        <v>2</v>
      </c>
      <c r="AB57" s="131">
        <f>Z57*AA57</f>
        <v>8</v>
      </c>
      <c r="AE57" s="118">
        <v>4.0999999999999996</v>
      </c>
      <c r="AF57" s="120">
        <v>2</v>
      </c>
      <c r="AG57" s="131">
        <f>AE57*AF57</f>
        <v>8.1999999999999993</v>
      </c>
    </row>
    <row r="58" spans="1:34" x14ac:dyDescent="0.2">
      <c r="A58" s="118">
        <v>0</v>
      </c>
      <c r="B58" s="120">
        <v>2</v>
      </c>
      <c r="C58" s="120">
        <v>0</v>
      </c>
      <c r="D58" s="151"/>
      <c r="F58" s="61">
        <v>0</v>
      </c>
      <c r="G58" s="62">
        <v>4</v>
      </c>
      <c r="H58" s="131">
        <f>F58*G58</f>
        <v>0</v>
      </c>
      <c r="K58" s="61">
        <v>0</v>
      </c>
      <c r="L58" s="62">
        <v>4</v>
      </c>
      <c r="M58" s="131">
        <f>K58*L58</f>
        <v>0</v>
      </c>
      <c r="P58" s="61">
        <v>3.5</v>
      </c>
      <c r="Q58" s="62">
        <v>4</v>
      </c>
      <c r="R58" s="131">
        <f>P58*Q58</f>
        <v>14</v>
      </c>
      <c r="U58" s="61">
        <v>3.5</v>
      </c>
      <c r="V58" s="62">
        <v>4</v>
      </c>
      <c r="W58" s="131">
        <f>U58*V58</f>
        <v>14</v>
      </c>
      <c r="Z58" s="61">
        <v>3.5</v>
      </c>
      <c r="AA58" s="62">
        <v>4</v>
      </c>
      <c r="AB58" s="131">
        <f>Z58*AA58</f>
        <v>14</v>
      </c>
      <c r="AE58" s="61">
        <v>3.5</v>
      </c>
      <c r="AF58" s="62">
        <v>4</v>
      </c>
      <c r="AG58" s="131">
        <f>AE58*AF58</f>
        <v>14</v>
      </c>
    </row>
    <row r="59" spans="1:34" x14ac:dyDescent="0.2">
      <c r="A59" s="61">
        <v>0</v>
      </c>
      <c r="B59" s="62">
        <v>4</v>
      </c>
      <c r="C59" s="62">
        <v>0</v>
      </c>
      <c r="D59" s="151"/>
      <c r="F59" s="118">
        <v>0</v>
      </c>
      <c r="G59" s="120">
        <v>2</v>
      </c>
      <c r="H59" s="131">
        <f>F59*G59</f>
        <v>0</v>
      </c>
      <c r="K59" s="118">
        <v>0</v>
      </c>
      <c r="L59" s="120">
        <v>2</v>
      </c>
      <c r="M59" s="131">
        <f>K59*L59</f>
        <v>0</v>
      </c>
      <c r="P59" s="118">
        <v>3.5</v>
      </c>
      <c r="Q59" s="120">
        <v>2</v>
      </c>
      <c r="R59" s="131">
        <f>P59*Q59</f>
        <v>7</v>
      </c>
      <c r="U59" s="118">
        <v>3.5</v>
      </c>
      <c r="V59" s="120">
        <v>2</v>
      </c>
      <c r="W59" s="131">
        <f>U59*V59</f>
        <v>7</v>
      </c>
      <c r="Z59" s="118">
        <v>3.5</v>
      </c>
      <c r="AA59" s="120">
        <v>2</v>
      </c>
      <c r="AB59" s="131">
        <f>Z59*AA59</f>
        <v>7</v>
      </c>
      <c r="AE59" s="118">
        <v>3.5</v>
      </c>
      <c r="AF59" s="120">
        <v>2</v>
      </c>
      <c r="AG59" s="131">
        <f>AE59*AF59</f>
        <v>7</v>
      </c>
    </row>
    <row r="60" spans="1:34" x14ac:dyDescent="0.2">
      <c r="A60" s="121">
        <v>0</v>
      </c>
      <c r="B60" s="120">
        <v>1</v>
      </c>
      <c r="C60" s="120">
        <v>0</v>
      </c>
      <c r="D60" s="151"/>
      <c r="F60" s="61">
        <v>0</v>
      </c>
      <c r="G60" s="62">
        <v>4</v>
      </c>
      <c r="H60" s="131">
        <f>F60*G60</f>
        <v>0</v>
      </c>
      <c r="K60" s="61">
        <v>0</v>
      </c>
      <c r="L60" s="62">
        <v>4</v>
      </c>
      <c r="M60" s="131">
        <f>K60*L60</f>
        <v>0</v>
      </c>
      <c r="P60" s="61">
        <v>0</v>
      </c>
      <c r="Q60" s="62">
        <v>4</v>
      </c>
      <c r="R60" s="131">
        <f>P60*Q60</f>
        <v>0</v>
      </c>
      <c r="U60" s="61">
        <v>0</v>
      </c>
      <c r="V60" s="62">
        <v>4</v>
      </c>
      <c r="W60" s="131">
        <f>U60*V60</f>
        <v>0</v>
      </c>
      <c r="Z60" s="61">
        <v>0</v>
      </c>
      <c r="AA60" s="62">
        <v>4</v>
      </c>
      <c r="AB60" s="131">
        <f>Z60*AA60</f>
        <v>0</v>
      </c>
      <c r="AE60" s="61">
        <v>3.5</v>
      </c>
      <c r="AF60" s="62">
        <v>4</v>
      </c>
      <c r="AG60" s="131">
        <f>AE60*AF60</f>
        <v>14</v>
      </c>
    </row>
    <row r="61" spans="1:34" x14ac:dyDescent="0.2">
      <c r="A61" s="129" t="s">
        <v>93</v>
      </c>
      <c r="B61" s="122"/>
      <c r="C61" s="129">
        <v>0</v>
      </c>
      <c r="D61" s="125" t="s">
        <v>94</v>
      </c>
      <c r="F61" s="121">
        <v>0</v>
      </c>
      <c r="G61" s="120">
        <v>1</v>
      </c>
      <c r="H61" s="124">
        <f>F61*G61</f>
        <v>0</v>
      </c>
      <c r="I61" s="55"/>
      <c r="J61" s="55"/>
      <c r="K61" s="121">
        <v>0</v>
      </c>
      <c r="L61" s="120">
        <v>1</v>
      </c>
      <c r="M61" s="124">
        <f>K61*L61</f>
        <v>0</v>
      </c>
      <c r="N61" s="55"/>
      <c r="P61" s="121">
        <v>0</v>
      </c>
      <c r="Q61" s="120">
        <v>1</v>
      </c>
      <c r="R61" s="124">
        <f>P61*Q61</f>
        <v>0</v>
      </c>
      <c r="S61" s="55"/>
      <c r="U61" s="121">
        <v>0</v>
      </c>
      <c r="V61" s="120">
        <v>1</v>
      </c>
      <c r="W61" s="124">
        <f>U61*V61</f>
        <v>0</v>
      </c>
      <c r="X61" s="55"/>
      <c r="Z61" s="121">
        <v>0</v>
      </c>
      <c r="AA61" s="120">
        <v>1</v>
      </c>
      <c r="AB61" s="124">
        <f>Z61*AA61</f>
        <v>0</v>
      </c>
      <c r="AC61" s="55"/>
      <c r="AE61" s="121">
        <v>0</v>
      </c>
      <c r="AF61" s="120">
        <v>1</v>
      </c>
      <c r="AG61" s="124">
        <f>AE61*AF61</f>
        <v>0</v>
      </c>
      <c r="AH61" s="55"/>
    </row>
    <row r="62" spans="1:34" x14ac:dyDescent="0.2">
      <c r="B62" s="127" t="s">
        <v>95</v>
      </c>
      <c r="C62" s="127">
        <v>0</v>
      </c>
      <c r="D62" s="166" t="s">
        <v>24</v>
      </c>
      <c r="F62" s="129" t="s">
        <v>93</v>
      </c>
      <c r="G62" s="129"/>
      <c r="H62" s="130">
        <f>SUMPRODUCT(H51:H61)</f>
        <v>61.250000000000007</v>
      </c>
      <c r="I62" s="125" t="s">
        <v>94</v>
      </c>
      <c r="K62" s="129" t="s">
        <v>93</v>
      </c>
      <c r="L62" s="129"/>
      <c r="M62" s="130">
        <f>SUMPRODUCT(M51:M61)</f>
        <v>95.999999999999986</v>
      </c>
      <c r="N62" s="125" t="s">
        <v>94</v>
      </c>
      <c r="P62" s="129" t="s">
        <v>93</v>
      </c>
      <c r="Q62" s="129"/>
      <c r="R62" s="130">
        <f>SUMPRODUCT(R51:R61)</f>
        <v>156.29999999999998</v>
      </c>
      <c r="S62" s="125" t="s">
        <v>94</v>
      </c>
      <c r="U62" s="129" t="s">
        <v>93</v>
      </c>
      <c r="V62" s="129"/>
      <c r="W62" s="130">
        <f>SUMPRODUCT(W51:W61)</f>
        <v>177.75</v>
      </c>
      <c r="X62" s="125" t="s">
        <v>94</v>
      </c>
      <c r="Z62" s="129" t="s">
        <v>93</v>
      </c>
      <c r="AA62" s="129"/>
      <c r="AB62" s="130">
        <f>SUMPRODUCT(AB51:AB61)</f>
        <v>188</v>
      </c>
      <c r="AC62" s="125" t="s">
        <v>94</v>
      </c>
      <c r="AE62" s="129" t="s">
        <v>93</v>
      </c>
      <c r="AF62" s="129"/>
      <c r="AG62" s="130">
        <f>SUMPRODUCT(AG51:AG61)</f>
        <v>193.4</v>
      </c>
      <c r="AH62" s="125" t="s">
        <v>94</v>
      </c>
    </row>
    <row r="63" spans="1:34" x14ac:dyDescent="0.2">
      <c r="G63" s="127" t="s">
        <v>95</v>
      </c>
      <c r="H63" s="127">
        <f>H62*2</f>
        <v>122.50000000000001</v>
      </c>
      <c r="I63" s="166" t="s">
        <v>24</v>
      </c>
      <c r="L63" s="127" t="s">
        <v>95</v>
      </c>
      <c r="M63" s="127">
        <f>M62*2</f>
        <v>191.99999999999997</v>
      </c>
      <c r="N63" s="166" t="s">
        <v>24</v>
      </c>
      <c r="Q63" s="127" t="s">
        <v>95</v>
      </c>
      <c r="R63" s="127">
        <f>R62*2</f>
        <v>312.59999999999997</v>
      </c>
      <c r="S63" s="166" t="s">
        <v>24</v>
      </c>
      <c r="V63" s="127" t="s">
        <v>95</v>
      </c>
      <c r="W63" s="127">
        <f>W62*2</f>
        <v>355.5</v>
      </c>
      <c r="X63" s="166" t="s">
        <v>24</v>
      </c>
      <c r="AA63" s="127" t="s">
        <v>95</v>
      </c>
      <c r="AB63" s="127">
        <f>AB62*2</f>
        <v>376</v>
      </c>
      <c r="AC63" s="166" t="s">
        <v>24</v>
      </c>
      <c r="AF63" s="127" t="s">
        <v>95</v>
      </c>
      <c r="AG63" s="127">
        <f>AG62*2</f>
        <v>386.8</v>
      </c>
      <c r="AH63" s="166" t="s">
        <v>24</v>
      </c>
    </row>
    <row r="64" spans="1:34" x14ac:dyDescent="0.2">
      <c r="A64" t="s">
        <v>108</v>
      </c>
    </row>
    <row r="65" spans="1:34" x14ac:dyDescent="0.2">
      <c r="A65" s="134" t="s">
        <v>109</v>
      </c>
      <c r="B65" s="133">
        <v>1</v>
      </c>
    </row>
    <row r="66" spans="1:34" x14ac:dyDescent="0.2">
      <c r="F66" s="133"/>
      <c r="G66" s="134" t="s">
        <v>105</v>
      </c>
      <c r="H66" s="136">
        <f>1/3*B65*H63</f>
        <v>40.833333333333336</v>
      </c>
      <c r="I66" s="133" t="s">
        <v>110</v>
      </c>
      <c r="K66" s="133"/>
      <c r="L66" s="134" t="s">
        <v>105</v>
      </c>
      <c r="M66" s="137">
        <f>1/3*B65*M63</f>
        <v>63.999999999999986</v>
      </c>
      <c r="N66" s="133" t="s">
        <v>110</v>
      </c>
      <c r="P66" s="133"/>
      <c r="Q66" s="134" t="s">
        <v>105</v>
      </c>
      <c r="R66" s="136">
        <f>1/3*B65*R63</f>
        <v>104.19999999999999</v>
      </c>
      <c r="S66" s="133" t="s">
        <v>110</v>
      </c>
      <c r="U66" s="133"/>
      <c r="V66" s="134" t="s">
        <v>105</v>
      </c>
      <c r="W66" s="136">
        <f>1/3*B65*W63</f>
        <v>118.5</v>
      </c>
      <c r="X66" s="133" t="s">
        <v>110</v>
      </c>
      <c r="Z66" s="133"/>
      <c r="AA66" s="134" t="s">
        <v>105</v>
      </c>
      <c r="AB66" s="136">
        <f>1/3*B65*AB63</f>
        <v>125.33333333333333</v>
      </c>
      <c r="AC66" s="133" t="s">
        <v>110</v>
      </c>
      <c r="AE66" s="133"/>
      <c r="AF66" s="134" t="s">
        <v>105</v>
      </c>
      <c r="AG66" s="136">
        <f>1/3*B65*AG63</f>
        <v>128.93333333333334</v>
      </c>
      <c r="AH66" s="133" t="s">
        <v>110</v>
      </c>
    </row>
    <row r="67" spans="1:34" x14ac:dyDescent="0.2">
      <c r="A67" s="133" t="s">
        <v>105</v>
      </c>
      <c r="B67" s="133">
        <f>1/3*B65*C62</f>
        <v>0</v>
      </c>
      <c r="C67" s="133" t="s">
        <v>110</v>
      </c>
    </row>
    <row r="76" spans="1:34" x14ac:dyDescent="0.2">
      <c r="A76" s="117" t="s">
        <v>101</v>
      </c>
      <c r="F76" s="117" t="s">
        <v>102</v>
      </c>
      <c r="K76" s="117" t="s">
        <v>103</v>
      </c>
      <c r="P76" s="117" t="s">
        <v>104</v>
      </c>
    </row>
    <row r="77" spans="1:34" x14ac:dyDescent="0.2">
      <c r="A77" s="59" t="s">
        <v>49</v>
      </c>
      <c r="B77" s="59" t="s">
        <v>50</v>
      </c>
      <c r="C77" s="60" t="s">
        <v>51</v>
      </c>
      <c r="F77" s="59" t="s">
        <v>49</v>
      </c>
      <c r="G77" s="59" t="s">
        <v>50</v>
      </c>
      <c r="H77" s="60" t="s">
        <v>51</v>
      </c>
      <c r="K77" s="59" t="s">
        <v>49</v>
      </c>
      <c r="L77" s="59" t="s">
        <v>50</v>
      </c>
      <c r="M77" s="60" t="s">
        <v>51</v>
      </c>
      <c r="P77" s="59" t="s">
        <v>49</v>
      </c>
      <c r="Q77" s="59" t="s">
        <v>50</v>
      </c>
      <c r="R77" s="60" t="s">
        <v>51</v>
      </c>
    </row>
    <row r="78" spans="1:34" x14ac:dyDescent="0.2">
      <c r="A78" s="118">
        <v>12.75</v>
      </c>
      <c r="B78" s="119">
        <v>1</v>
      </c>
      <c r="C78" s="131">
        <f>A78*B78</f>
        <v>12.75</v>
      </c>
      <c r="F78" s="118">
        <v>12.3</v>
      </c>
      <c r="G78" s="119">
        <v>1</v>
      </c>
      <c r="H78" s="131">
        <f>F78*G78</f>
        <v>12.3</v>
      </c>
      <c r="K78" s="118">
        <v>11.45</v>
      </c>
      <c r="L78" s="119">
        <v>1</v>
      </c>
      <c r="M78" s="131">
        <f>K78*L78</f>
        <v>11.45</v>
      </c>
      <c r="P78" s="118">
        <v>10.75</v>
      </c>
      <c r="Q78" s="119">
        <v>1</v>
      </c>
      <c r="R78" s="131">
        <f>P78*Q78</f>
        <v>10.75</v>
      </c>
    </row>
    <row r="79" spans="1:34" x14ac:dyDescent="0.2">
      <c r="A79" s="61">
        <v>10.6</v>
      </c>
      <c r="B79" s="62">
        <v>4</v>
      </c>
      <c r="C79" s="131">
        <f>A79*B79</f>
        <v>42.4</v>
      </c>
      <c r="F79" s="61">
        <v>10.6</v>
      </c>
      <c r="G79" s="62">
        <v>4</v>
      </c>
      <c r="H79" s="131">
        <f>F79*G79</f>
        <v>42.4</v>
      </c>
      <c r="K79" s="61">
        <v>10.6</v>
      </c>
      <c r="L79" s="62">
        <v>4</v>
      </c>
      <c r="M79" s="131">
        <f>K79*L79</f>
        <v>42.4</v>
      </c>
      <c r="P79" s="61">
        <v>10.6</v>
      </c>
      <c r="Q79" s="62">
        <v>4</v>
      </c>
      <c r="R79" s="131">
        <f>P79*Q79</f>
        <v>42.4</v>
      </c>
    </row>
    <row r="80" spans="1:34" x14ac:dyDescent="0.2">
      <c r="A80" s="118">
        <v>10.5</v>
      </c>
      <c r="B80" s="120">
        <v>2</v>
      </c>
      <c r="C80" s="131">
        <f>A80*B80</f>
        <v>21</v>
      </c>
      <c r="F80" s="118">
        <v>10.5</v>
      </c>
      <c r="G80" s="120">
        <v>2</v>
      </c>
      <c r="H80" s="131">
        <f>F80*G80</f>
        <v>21</v>
      </c>
      <c r="K80" s="118">
        <v>10.5</v>
      </c>
      <c r="L80" s="120">
        <v>2</v>
      </c>
      <c r="M80" s="131">
        <f>K80*L80</f>
        <v>21</v>
      </c>
      <c r="P80" s="118">
        <v>10.5</v>
      </c>
      <c r="Q80" s="120">
        <v>2</v>
      </c>
      <c r="R80" s="131">
        <f>P80*Q80</f>
        <v>21</v>
      </c>
    </row>
    <row r="81" spans="1:19" x14ac:dyDescent="0.2">
      <c r="A81" s="61">
        <v>10.199999999999999</v>
      </c>
      <c r="B81" s="62">
        <v>4</v>
      </c>
      <c r="C81" s="131">
        <f>A81*B81</f>
        <v>40.799999999999997</v>
      </c>
      <c r="F81" s="61">
        <v>10.199999999999999</v>
      </c>
      <c r="G81" s="62">
        <v>4</v>
      </c>
      <c r="H81" s="131">
        <f>F81*G81</f>
        <v>40.799999999999997</v>
      </c>
      <c r="K81" s="61">
        <v>10.199999999999999</v>
      </c>
      <c r="L81" s="62">
        <v>4</v>
      </c>
      <c r="M81" s="131">
        <f>K81*L81</f>
        <v>40.799999999999997</v>
      </c>
      <c r="P81" s="61">
        <v>10.199999999999999</v>
      </c>
      <c r="Q81" s="62">
        <v>4</v>
      </c>
      <c r="R81" s="131">
        <f>P81*Q81</f>
        <v>40.799999999999997</v>
      </c>
    </row>
    <row r="82" spans="1:19" x14ac:dyDescent="0.2">
      <c r="A82" s="118">
        <v>6.1</v>
      </c>
      <c r="B82" s="120">
        <v>2</v>
      </c>
      <c r="C82" s="131">
        <f>A82*B82</f>
        <v>12.2</v>
      </c>
      <c r="F82" s="118">
        <v>6.1</v>
      </c>
      <c r="G82" s="120">
        <v>2</v>
      </c>
      <c r="H82" s="131">
        <f>F82*G82</f>
        <v>12.2</v>
      </c>
      <c r="K82" s="118">
        <v>6.1</v>
      </c>
      <c r="L82" s="120">
        <v>2</v>
      </c>
      <c r="M82" s="131">
        <f>K82*L82</f>
        <v>12.2</v>
      </c>
      <c r="P82" s="118">
        <v>6.1</v>
      </c>
      <c r="Q82" s="120">
        <v>2</v>
      </c>
      <c r="R82" s="131">
        <f>P82*Q82</f>
        <v>12.2</v>
      </c>
    </row>
    <row r="83" spans="1:19" x14ac:dyDescent="0.2">
      <c r="A83" s="61">
        <v>5.2</v>
      </c>
      <c r="B83" s="62">
        <v>4</v>
      </c>
      <c r="C83" s="131">
        <f>A83*B83</f>
        <v>20.8</v>
      </c>
      <c r="F83" s="61">
        <v>4.2</v>
      </c>
      <c r="G83" s="62">
        <v>4</v>
      </c>
      <c r="H83" s="131">
        <f>F83*G83</f>
        <v>16.8</v>
      </c>
      <c r="K83" s="61">
        <v>4.2</v>
      </c>
      <c r="L83" s="62">
        <v>4</v>
      </c>
      <c r="M83" s="131">
        <f>K83*L83</f>
        <v>16.8</v>
      </c>
      <c r="P83" s="61">
        <v>4</v>
      </c>
      <c r="Q83" s="62">
        <v>4</v>
      </c>
      <c r="R83" s="131">
        <f>P83*Q83</f>
        <v>16</v>
      </c>
    </row>
    <row r="84" spans="1:19" x14ac:dyDescent="0.2">
      <c r="A84" s="118">
        <v>4</v>
      </c>
      <c r="B84" s="120">
        <v>2</v>
      </c>
      <c r="C84" s="131">
        <f>A84*B84</f>
        <v>8</v>
      </c>
      <c r="F84" s="118">
        <v>3.8</v>
      </c>
      <c r="G84" s="120">
        <v>2</v>
      </c>
      <c r="H84" s="131">
        <f>F84*G84</f>
        <v>7.6</v>
      </c>
      <c r="K84" s="118">
        <v>3.8</v>
      </c>
      <c r="L84" s="120">
        <v>2</v>
      </c>
      <c r="M84" s="131">
        <f>K84*L84</f>
        <v>7.6</v>
      </c>
      <c r="P84" s="118">
        <v>1</v>
      </c>
      <c r="Q84" s="120">
        <v>2</v>
      </c>
      <c r="R84" s="131">
        <f>P84*Q84</f>
        <v>2</v>
      </c>
    </row>
    <row r="85" spans="1:19" x14ac:dyDescent="0.2">
      <c r="A85" s="61">
        <v>3.5</v>
      </c>
      <c r="B85" s="62">
        <v>4</v>
      </c>
      <c r="C85" s="131">
        <f>A85*B85</f>
        <v>14</v>
      </c>
      <c r="F85" s="61">
        <v>3.5</v>
      </c>
      <c r="G85" s="62">
        <v>4</v>
      </c>
      <c r="H85" s="131">
        <f>F85*G85</f>
        <v>14</v>
      </c>
      <c r="K85" s="61">
        <v>3.5</v>
      </c>
      <c r="L85" s="62">
        <v>4</v>
      </c>
      <c r="M85" s="131">
        <f>K85*L85</f>
        <v>14</v>
      </c>
      <c r="P85" s="61">
        <v>0</v>
      </c>
      <c r="Q85" s="62">
        <v>4</v>
      </c>
      <c r="R85" s="131">
        <f>P85*Q85</f>
        <v>0</v>
      </c>
    </row>
    <row r="86" spans="1:19" x14ac:dyDescent="0.2">
      <c r="A86" s="118">
        <v>3.5</v>
      </c>
      <c r="B86" s="120">
        <v>2</v>
      </c>
      <c r="C86" s="131">
        <f>A86*B86</f>
        <v>7</v>
      </c>
      <c r="F86" s="118">
        <v>3.5</v>
      </c>
      <c r="G86" s="120">
        <v>2</v>
      </c>
      <c r="H86" s="131">
        <f>F86*G86</f>
        <v>7</v>
      </c>
      <c r="K86" s="118"/>
      <c r="L86" s="120">
        <v>2</v>
      </c>
      <c r="M86" s="131">
        <f>K86*L86</f>
        <v>0</v>
      </c>
      <c r="P86" s="118">
        <v>0</v>
      </c>
      <c r="Q86" s="120">
        <v>2</v>
      </c>
      <c r="R86" s="131">
        <f>P86*Q86</f>
        <v>0</v>
      </c>
    </row>
    <row r="87" spans="1:19" x14ac:dyDescent="0.2">
      <c r="A87" s="61">
        <v>3.5</v>
      </c>
      <c r="B87" s="62">
        <v>4</v>
      </c>
      <c r="C87" s="131">
        <f>A87*B87</f>
        <v>14</v>
      </c>
      <c r="F87" s="61">
        <v>0</v>
      </c>
      <c r="G87" s="62">
        <v>4</v>
      </c>
      <c r="H87" s="131">
        <f>F87*G87</f>
        <v>0</v>
      </c>
      <c r="K87" s="61">
        <v>0</v>
      </c>
      <c r="L87" s="62">
        <v>4</v>
      </c>
      <c r="M87" s="131">
        <f>K87*L87</f>
        <v>0</v>
      </c>
      <c r="P87" s="61">
        <v>0</v>
      </c>
      <c r="Q87" s="62">
        <v>4</v>
      </c>
      <c r="R87" s="131">
        <f>P87*Q87</f>
        <v>0</v>
      </c>
    </row>
    <row r="88" spans="1:19" x14ac:dyDescent="0.2">
      <c r="A88" s="121">
        <v>0</v>
      </c>
      <c r="B88" s="120">
        <v>1</v>
      </c>
      <c r="C88" s="124">
        <f>A88*B88</f>
        <v>0</v>
      </c>
      <c r="D88" s="55"/>
      <c r="F88" s="121">
        <v>0</v>
      </c>
      <c r="G88" s="120">
        <v>1</v>
      </c>
      <c r="H88" s="124">
        <f>F88*G88</f>
        <v>0</v>
      </c>
      <c r="I88" s="55"/>
      <c r="K88" s="121">
        <v>0</v>
      </c>
      <c r="L88" s="120">
        <v>1</v>
      </c>
      <c r="M88" s="124">
        <f>K88*L88</f>
        <v>0</v>
      </c>
      <c r="N88" s="55"/>
      <c r="P88" s="121">
        <v>0</v>
      </c>
      <c r="Q88" s="120">
        <v>1</v>
      </c>
      <c r="R88" s="124">
        <f>P88*Q88</f>
        <v>0</v>
      </c>
      <c r="S88" s="55"/>
    </row>
    <row r="89" spans="1:19" x14ac:dyDescent="0.2">
      <c r="A89" s="129" t="s">
        <v>93</v>
      </c>
      <c r="B89" s="129"/>
      <c r="C89" s="130">
        <f>SUMPRODUCT(C78:C88)</f>
        <v>192.95000000000002</v>
      </c>
      <c r="D89" s="125" t="s">
        <v>94</v>
      </c>
      <c r="F89" s="129" t="s">
        <v>93</v>
      </c>
      <c r="G89" s="129"/>
      <c r="H89" s="130">
        <f>SUMPRODUCT(H78:H88)</f>
        <v>174.1</v>
      </c>
      <c r="I89" s="125" t="s">
        <v>94</v>
      </c>
      <c r="K89" s="129" t="s">
        <v>93</v>
      </c>
      <c r="L89" s="129"/>
      <c r="M89" s="130">
        <f>SUMPRODUCT(M78:M88)</f>
        <v>166.25</v>
      </c>
      <c r="N89" s="125" t="s">
        <v>94</v>
      </c>
      <c r="P89" s="129" t="s">
        <v>93</v>
      </c>
      <c r="Q89" s="129"/>
      <c r="R89" s="130">
        <f>SUMPRODUCT(R78:R88)</f>
        <v>145.15</v>
      </c>
      <c r="S89" s="125" t="s">
        <v>94</v>
      </c>
    </row>
    <row r="90" spans="1:19" x14ac:dyDescent="0.2">
      <c r="B90" s="127" t="s">
        <v>95</v>
      </c>
      <c r="C90" s="127">
        <f>C89*2</f>
        <v>385.90000000000003</v>
      </c>
      <c r="D90" s="166" t="s">
        <v>24</v>
      </c>
      <c r="G90" s="127" t="s">
        <v>95</v>
      </c>
      <c r="H90" s="127">
        <f>H89*2</f>
        <v>348.2</v>
      </c>
      <c r="I90" s="166" t="s">
        <v>24</v>
      </c>
      <c r="L90" s="127" t="s">
        <v>95</v>
      </c>
      <c r="M90" s="127">
        <f>M89*2</f>
        <v>332.5</v>
      </c>
      <c r="N90" s="166" t="s">
        <v>24</v>
      </c>
      <c r="Q90" s="127" t="s">
        <v>95</v>
      </c>
      <c r="R90" s="127">
        <f>R89*2</f>
        <v>290.3</v>
      </c>
      <c r="S90" s="166" t="s">
        <v>24</v>
      </c>
    </row>
    <row r="93" spans="1:19" x14ac:dyDescent="0.2">
      <c r="A93" s="133"/>
      <c r="B93" s="134" t="s">
        <v>105</v>
      </c>
      <c r="C93" s="136">
        <f>(1/3)*B65*C90</f>
        <v>128.63333333333333</v>
      </c>
      <c r="D93" s="133" t="s">
        <v>110</v>
      </c>
      <c r="F93" s="133"/>
      <c r="G93" s="134" t="s">
        <v>105</v>
      </c>
      <c r="H93" s="136">
        <f>(1/3)*B65*H90</f>
        <v>116.06666666666666</v>
      </c>
      <c r="I93" s="133" t="s">
        <v>110</v>
      </c>
      <c r="K93" s="133"/>
      <c r="L93" s="134" t="s">
        <v>105</v>
      </c>
      <c r="M93" s="136">
        <f>(1/3)*B65*M90</f>
        <v>110.83333333333333</v>
      </c>
      <c r="N93" s="133" t="s">
        <v>110</v>
      </c>
      <c r="P93" s="133"/>
      <c r="Q93" s="134" t="s">
        <v>105</v>
      </c>
      <c r="R93" s="136">
        <f>(1/3)*B65*R90</f>
        <v>96.766666666666666</v>
      </c>
      <c r="S93" s="133" t="s">
        <v>110</v>
      </c>
    </row>
    <row r="98" spans="1:13" x14ac:dyDescent="0.2">
      <c r="A98" s="138" t="s">
        <v>112</v>
      </c>
      <c r="B98" s="128"/>
      <c r="C98" s="5">
        <v>0</v>
      </c>
      <c r="D98" s="5" t="s">
        <v>58</v>
      </c>
      <c r="E98" s="5" t="s">
        <v>81</v>
      </c>
      <c r="F98" s="5" t="s">
        <v>82</v>
      </c>
      <c r="G98" s="5" t="s">
        <v>83</v>
      </c>
      <c r="H98" s="5" t="s">
        <v>84</v>
      </c>
      <c r="I98" s="5" t="s">
        <v>85</v>
      </c>
      <c r="J98" s="5" t="s">
        <v>86</v>
      </c>
      <c r="K98" s="5" t="s">
        <v>87</v>
      </c>
      <c r="L98" s="5" t="s">
        <v>88</v>
      </c>
      <c r="M98" s="5" t="s">
        <v>89</v>
      </c>
    </row>
    <row r="99" spans="1:13" x14ac:dyDescent="0.2">
      <c r="A99" s="139" t="s">
        <v>111</v>
      </c>
      <c r="B99" s="140"/>
      <c r="C99" s="141">
        <f>B67</f>
        <v>0</v>
      </c>
      <c r="D99" s="142">
        <f>H66</f>
        <v>40.833333333333336</v>
      </c>
      <c r="E99" s="143">
        <f>M66</f>
        <v>63.999999999999986</v>
      </c>
      <c r="F99" s="142">
        <f>R66</f>
        <v>104.19999999999999</v>
      </c>
      <c r="G99" s="142">
        <f>W66</f>
        <v>118.5</v>
      </c>
      <c r="H99" s="142">
        <f>AB66</f>
        <v>125.33333333333333</v>
      </c>
      <c r="I99" s="142">
        <f>AG66</f>
        <v>128.93333333333334</v>
      </c>
      <c r="J99" s="142">
        <f>C93</f>
        <v>128.63333333333333</v>
      </c>
      <c r="K99" s="142">
        <f>H93</f>
        <v>116.06666666666666</v>
      </c>
      <c r="L99" s="142">
        <f>M93</f>
        <v>110.83333333333333</v>
      </c>
      <c r="M99" s="142">
        <f>R93</f>
        <v>96.766666666666666</v>
      </c>
    </row>
  </sheetData>
  <mergeCells count="23"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B14:L14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6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55"/>
  <sheetViews>
    <sheetView topLeftCell="A22" zoomScale="90" zoomScaleNormal="90" workbookViewId="0">
      <selection activeCell="Z12" sqref="Z12"/>
    </sheetView>
  </sheetViews>
  <sheetFormatPr baseColWidth="10" defaultColWidth="9.140625" defaultRowHeight="12.75" x14ac:dyDescent="0.2"/>
  <cols>
    <col min="1" max="1" width="22.85546875" customWidth="1"/>
    <col min="7" max="7" width="14.7109375" customWidth="1"/>
    <col min="13" max="17" width="8.5703125" bestFit="1" customWidth="1"/>
    <col min="19" max="19" width="8.42578125" customWidth="1"/>
    <col min="20" max="20" width="10.42578125" customWidth="1"/>
    <col min="21" max="21" width="34" customWidth="1"/>
  </cols>
  <sheetData>
    <row r="1" spans="1:29" x14ac:dyDescent="0.2">
      <c r="A1" s="1" t="s">
        <v>15</v>
      </c>
      <c r="D1" s="16"/>
      <c r="E1" s="14"/>
      <c r="F1" s="14"/>
      <c r="G1" s="14"/>
      <c r="H1" s="14"/>
    </row>
    <row r="2" spans="1:29" x14ac:dyDescent="0.2">
      <c r="A2" s="1"/>
      <c r="D2" s="16"/>
      <c r="E2" s="46"/>
      <c r="F2" s="46"/>
      <c r="G2" s="46"/>
      <c r="H2" s="46"/>
    </row>
    <row r="3" spans="1:29" x14ac:dyDescent="0.2">
      <c r="A3" s="1" t="s">
        <v>20</v>
      </c>
      <c r="D3" s="16"/>
      <c r="E3" s="14"/>
      <c r="F3" s="14"/>
      <c r="G3" s="14"/>
      <c r="H3" s="15" t="s">
        <v>7</v>
      </c>
      <c r="I3" s="34"/>
      <c r="J3" s="35"/>
      <c r="K3" s="35"/>
      <c r="L3" s="36"/>
    </row>
    <row r="4" spans="1:29" x14ac:dyDescent="0.2">
      <c r="A4" s="1"/>
      <c r="D4" s="16"/>
      <c r="E4" s="14"/>
      <c r="F4" s="14"/>
      <c r="G4" s="14"/>
      <c r="H4" s="15" t="s">
        <v>17</v>
      </c>
      <c r="I4" s="34"/>
      <c r="J4" s="35"/>
      <c r="K4" s="35"/>
      <c r="L4" s="36"/>
    </row>
    <row r="6" spans="1:29" x14ac:dyDescent="0.2">
      <c r="A6" s="91" t="s">
        <v>21</v>
      </c>
      <c r="B6" s="91"/>
    </row>
    <row r="7" spans="1:29" x14ac:dyDescent="0.2">
      <c r="B7" s="2" t="s">
        <v>0</v>
      </c>
      <c r="C7">
        <v>7.77</v>
      </c>
      <c r="D7" s="49" t="s">
        <v>24</v>
      </c>
      <c r="E7" s="50" t="s">
        <v>9</v>
      </c>
      <c r="F7" s="44"/>
      <c r="G7" s="44"/>
      <c r="I7" s="32">
        <v>7.77</v>
      </c>
      <c r="J7" s="49" t="s">
        <v>24</v>
      </c>
      <c r="P7" s="70" t="s">
        <v>52</v>
      </c>
      <c r="Q7" s="65"/>
      <c r="R7" s="65"/>
      <c r="S7" s="71">
        <v>0</v>
      </c>
      <c r="T7" s="71">
        <v>1</v>
      </c>
      <c r="U7" s="71">
        <v>2</v>
      </c>
      <c r="V7" s="71">
        <v>3</v>
      </c>
      <c r="W7" s="71">
        <v>4</v>
      </c>
      <c r="X7" s="71">
        <v>5</v>
      </c>
      <c r="Y7" s="71">
        <v>6</v>
      </c>
      <c r="Z7" s="71">
        <v>7</v>
      </c>
      <c r="AA7" s="71">
        <v>8</v>
      </c>
      <c r="AB7" s="71">
        <v>9</v>
      </c>
      <c r="AC7" s="71">
        <v>10</v>
      </c>
    </row>
    <row r="8" spans="1:29" x14ac:dyDescent="0.2">
      <c r="B8" s="2" t="s">
        <v>1</v>
      </c>
      <c r="C8">
        <v>7</v>
      </c>
      <c r="D8" s="49" t="s">
        <v>24</v>
      </c>
      <c r="E8" s="50" t="s">
        <v>8</v>
      </c>
      <c r="F8" s="44"/>
      <c r="G8" s="44"/>
      <c r="I8" s="32">
        <v>1</v>
      </c>
      <c r="J8" s="49" t="s">
        <v>24</v>
      </c>
      <c r="P8" s="69" t="s">
        <v>130</v>
      </c>
      <c r="Q8" s="68"/>
      <c r="R8" s="60"/>
      <c r="S8" s="135">
        <v>0</v>
      </c>
      <c r="T8" s="135">
        <v>40.83</v>
      </c>
      <c r="U8" s="135">
        <v>64</v>
      </c>
      <c r="V8" s="219">
        <v>104.2</v>
      </c>
      <c r="W8" s="135">
        <v>118.5</v>
      </c>
      <c r="X8" s="219">
        <v>125.33</v>
      </c>
      <c r="Y8" s="135">
        <v>128.93</v>
      </c>
      <c r="Z8" s="135">
        <v>128.63</v>
      </c>
      <c r="AA8" s="219">
        <v>116.07</v>
      </c>
      <c r="AB8" s="135">
        <v>110.83</v>
      </c>
      <c r="AC8" s="135">
        <v>96.77</v>
      </c>
    </row>
    <row r="10" spans="1:29" ht="13.5" thickBot="1" x14ac:dyDescent="0.25"/>
    <row r="11" spans="1:29" ht="13.5" thickTop="1" x14ac:dyDescent="0.2">
      <c r="A11" s="18"/>
      <c r="B11" s="92" t="s">
        <v>29</v>
      </c>
      <c r="C11" s="93"/>
      <c r="D11" s="93"/>
      <c r="E11" s="93"/>
      <c r="F11" s="93"/>
      <c r="G11" s="93"/>
      <c r="H11" s="93"/>
      <c r="I11" s="93"/>
      <c r="J11" s="93"/>
      <c r="K11" s="93"/>
      <c r="L11" s="94"/>
    </row>
    <row r="12" spans="1:29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  <c r="Q12" s="195" t="s">
        <v>131</v>
      </c>
      <c r="R12" s="196"/>
      <c r="S12" s="196"/>
      <c r="T12" s="196"/>
      <c r="U12" s="197"/>
    </row>
    <row r="13" spans="1:29" ht="14.25" x14ac:dyDescent="0.2">
      <c r="A13" s="19"/>
      <c r="B13" s="86" t="s">
        <v>48</v>
      </c>
      <c r="C13" s="87"/>
      <c r="D13" s="87"/>
      <c r="E13" s="87"/>
      <c r="F13" s="87"/>
      <c r="G13" s="87"/>
      <c r="H13" s="87"/>
      <c r="I13" s="87"/>
      <c r="J13" s="87"/>
      <c r="K13" s="87"/>
      <c r="L13" s="88"/>
      <c r="Q13" s="72" t="s">
        <v>53</v>
      </c>
      <c r="R13" s="73"/>
    </row>
    <row r="14" spans="1:29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  <c r="Q14" s="203" t="s">
        <v>135</v>
      </c>
      <c r="R14" s="203">
        <v>0.77</v>
      </c>
      <c r="S14" s="74" t="s">
        <v>24</v>
      </c>
      <c r="U14" s="149"/>
      <c r="V14" s="149"/>
      <c r="W14" s="149"/>
      <c r="X14" s="149"/>
      <c r="Y14" s="149"/>
      <c r="Z14" s="149"/>
    </row>
    <row r="15" spans="1:29" x14ac:dyDescent="0.2">
      <c r="A15" s="19"/>
      <c r="B15" s="89" t="s">
        <v>10</v>
      </c>
      <c r="C15" s="89"/>
      <c r="D15" s="89"/>
      <c r="E15" s="89"/>
      <c r="F15" s="89"/>
      <c r="G15" s="89"/>
      <c r="H15" s="89"/>
      <c r="I15" s="89"/>
      <c r="J15" s="89"/>
      <c r="K15" s="89"/>
      <c r="L15" s="90"/>
      <c r="U15" s="193"/>
      <c r="Y15" s="149"/>
      <c r="Z15" s="149"/>
    </row>
    <row r="16" spans="1:29" x14ac:dyDescent="0.2">
      <c r="A16" s="22" t="s">
        <v>11</v>
      </c>
      <c r="B16" s="9" t="s">
        <v>39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40</v>
      </c>
      <c r="M16" s="52" t="s">
        <v>13</v>
      </c>
      <c r="T16" s="199" t="s">
        <v>132</v>
      </c>
      <c r="U16" s="198" t="s">
        <v>133</v>
      </c>
      <c r="V16" s="59" t="s">
        <v>50</v>
      </c>
      <c r="W16" s="58" t="s">
        <v>51</v>
      </c>
      <c r="X16" s="151"/>
      <c r="Y16" s="149"/>
      <c r="Z16" s="149"/>
    </row>
    <row r="17" spans="1:26" x14ac:dyDescent="0.2">
      <c r="A17" s="51" t="s">
        <v>38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3" t="s">
        <v>6</v>
      </c>
      <c r="T17" s="71">
        <v>0</v>
      </c>
      <c r="U17" s="63">
        <v>0</v>
      </c>
      <c r="V17" s="64">
        <v>1</v>
      </c>
      <c r="W17" s="220">
        <f>U17*V17</f>
        <v>0</v>
      </c>
      <c r="X17" s="151"/>
      <c r="Y17" s="149"/>
      <c r="Z17" s="149"/>
    </row>
    <row r="18" spans="1:26" x14ac:dyDescent="0.2">
      <c r="A18" s="26">
        <v>10</v>
      </c>
      <c r="B18" s="75">
        <v>0</v>
      </c>
      <c r="C18" s="77">
        <v>6.45</v>
      </c>
      <c r="D18" s="77">
        <v>9.6</v>
      </c>
      <c r="E18" s="77">
        <v>11.7</v>
      </c>
      <c r="F18" s="77">
        <v>12.75</v>
      </c>
      <c r="G18" s="79">
        <v>13</v>
      </c>
      <c r="H18" s="79">
        <v>13</v>
      </c>
      <c r="I18" s="77">
        <v>12.75</v>
      </c>
      <c r="J18" s="77">
        <v>12.3</v>
      </c>
      <c r="K18" s="77">
        <v>11.45</v>
      </c>
      <c r="L18" s="78">
        <v>10.75</v>
      </c>
      <c r="M18" s="37"/>
      <c r="N18" s="52" t="s">
        <v>13</v>
      </c>
      <c r="T18" s="60">
        <v>1</v>
      </c>
      <c r="U18" s="61">
        <v>40.83</v>
      </c>
      <c r="V18" s="62">
        <v>4</v>
      </c>
      <c r="W18" s="220">
        <f t="shared" ref="W18:W27" si="0">U18*V18</f>
        <v>163.32</v>
      </c>
      <c r="X18" s="151"/>
      <c r="Y18" s="149"/>
      <c r="Z18" s="149"/>
    </row>
    <row r="19" spans="1:26" x14ac:dyDescent="0.2">
      <c r="A19" s="22">
        <v>9</v>
      </c>
      <c r="B19" s="11">
        <v>0</v>
      </c>
      <c r="C19" s="77">
        <v>5.0999999999999996</v>
      </c>
      <c r="D19" s="77">
        <v>7.8</v>
      </c>
      <c r="E19" s="77" t="s">
        <v>63</v>
      </c>
      <c r="F19" s="79">
        <v>10.7</v>
      </c>
      <c r="G19" s="77">
        <v>12</v>
      </c>
      <c r="H19" s="77">
        <v>10.6</v>
      </c>
      <c r="I19" s="77">
        <v>10.6</v>
      </c>
      <c r="J19" s="77">
        <v>10.6</v>
      </c>
      <c r="K19" s="77">
        <v>10.6</v>
      </c>
      <c r="L19" s="78">
        <v>10.6</v>
      </c>
      <c r="M19" s="38"/>
      <c r="N19" s="53" t="s">
        <v>6</v>
      </c>
      <c r="T19" s="71">
        <v>2</v>
      </c>
      <c r="U19" s="63">
        <v>64</v>
      </c>
      <c r="V19" s="66">
        <v>2</v>
      </c>
      <c r="W19" s="220">
        <f t="shared" si="0"/>
        <v>128</v>
      </c>
      <c r="X19" s="151"/>
      <c r="Y19" s="149"/>
      <c r="Z19" s="149"/>
    </row>
    <row r="20" spans="1:26" x14ac:dyDescent="0.2">
      <c r="A20" s="22">
        <v>8</v>
      </c>
      <c r="B20" s="11">
        <v>0</v>
      </c>
      <c r="C20" s="77">
        <v>4.2</v>
      </c>
      <c r="D20" s="77">
        <v>6.7</v>
      </c>
      <c r="E20" s="77">
        <v>8.8000000000000007</v>
      </c>
      <c r="F20" s="77">
        <v>10</v>
      </c>
      <c r="G20" s="77">
        <v>11.3</v>
      </c>
      <c r="H20" s="77">
        <v>10.5</v>
      </c>
      <c r="I20" s="77">
        <v>10.5</v>
      </c>
      <c r="J20" s="77">
        <v>10.5</v>
      </c>
      <c r="K20" s="77">
        <v>10.5</v>
      </c>
      <c r="L20" s="78">
        <v>10.5</v>
      </c>
      <c r="M20" s="38"/>
      <c r="N20" s="40"/>
      <c r="O20" s="52" t="s">
        <v>13</v>
      </c>
      <c r="T20" s="60">
        <v>3</v>
      </c>
      <c r="U20" s="61">
        <v>104.2</v>
      </c>
      <c r="V20" s="62">
        <v>4</v>
      </c>
      <c r="W20" s="220">
        <f t="shared" si="0"/>
        <v>416.8</v>
      </c>
      <c r="X20" s="151"/>
      <c r="Y20" s="149"/>
      <c r="Z20" s="149"/>
    </row>
    <row r="21" spans="1:26" x14ac:dyDescent="0.2">
      <c r="A21" s="22">
        <v>7</v>
      </c>
      <c r="B21" s="75">
        <v>0</v>
      </c>
      <c r="C21" s="77">
        <v>2.8</v>
      </c>
      <c r="D21" s="79">
        <v>6</v>
      </c>
      <c r="E21" s="79">
        <v>7</v>
      </c>
      <c r="F21" s="77" t="s">
        <v>70</v>
      </c>
      <c r="G21" s="77" t="s">
        <v>69</v>
      </c>
      <c r="H21" s="77">
        <v>10.199999999999999</v>
      </c>
      <c r="I21" s="77">
        <v>10.199999999999999</v>
      </c>
      <c r="J21" s="77">
        <v>10.199999999999999</v>
      </c>
      <c r="K21" s="77">
        <v>10.199999999999999</v>
      </c>
      <c r="L21" s="78">
        <v>10.199999999999999</v>
      </c>
      <c r="M21" s="38"/>
      <c r="N21" s="41"/>
      <c r="O21" s="53" t="s">
        <v>6</v>
      </c>
      <c r="T21" s="71">
        <v>4</v>
      </c>
      <c r="U21" s="63">
        <v>118.5</v>
      </c>
      <c r="V21" s="66">
        <v>2</v>
      </c>
      <c r="W21" s="220">
        <f t="shared" si="0"/>
        <v>237</v>
      </c>
      <c r="X21" s="151"/>
      <c r="Y21" s="149"/>
      <c r="Z21" s="149"/>
    </row>
    <row r="22" spans="1:26" x14ac:dyDescent="0.2">
      <c r="A22" s="22">
        <v>6</v>
      </c>
      <c r="B22" s="75">
        <v>0</v>
      </c>
      <c r="C22" s="77">
        <v>2.5</v>
      </c>
      <c r="D22" s="77">
        <v>4</v>
      </c>
      <c r="E22" s="77">
        <v>5.7</v>
      </c>
      <c r="F22" s="77">
        <v>7.5</v>
      </c>
      <c r="G22" s="77">
        <v>6.1</v>
      </c>
      <c r="H22" s="77">
        <v>6.1</v>
      </c>
      <c r="I22" s="77">
        <v>6.1</v>
      </c>
      <c r="J22" s="77">
        <v>6.1</v>
      </c>
      <c r="K22" s="77">
        <v>6.1</v>
      </c>
      <c r="L22" s="78">
        <v>6.1</v>
      </c>
      <c r="M22" s="38"/>
      <c r="N22" s="41"/>
      <c r="O22" s="40"/>
      <c r="P22" s="52" t="s">
        <v>13</v>
      </c>
      <c r="T22" s="60">
        <v>5</v>
      </c>
      <c r="U22" s="61">
        <v>125.33</v>
      </c>
      <c r="V22" s="62">
        <v>4</v>
      </c>
      <c r="W22" s="220">
        <f t="shared" si="0"/>
        <v>501.32</v>
      </c>
      <c r="X22" s="151"/>
      <c r="Y22" s="149"/>
      <c r="Z22" s="149"/>
    </row>
    <row r="23" spans="1:26" x14ac:dyDescent="0.2">
      <c r="A23" s="22">
        <v>5</v>
      </c>
      <c r="B23" s="11">
        <v>0</v>
      </c>
      <c r="C23" s="77">
        <v>1.8</v>
      </c>
      <c r="D23" s="77">
        <v>1.8</v>
      </c>
      <c r="E23" s="77">
        <v>5</v>
      </c>
      <c r="F23" s="77">
        <v>5.0999999999999996</v>
      </c>
      <c r="G23" s="77">
        <v>5.2</v>
      </c>
      <c r="H23" s="77">
        <v>5.2</v>
      </c>
      <c r="I23" s="77">
        <v>5.2</v>
      </c>
      <c r="J23" s="77">
        <v>4.2</v>
      </c>
      <c r="K23" s="77">
        <v>4.2</v>
      </c>
      <c r="L23" s="78">
        <v>4</v>
      </c>
      <c r="M23" s="38"/>
      <c r="N23" s="41"/>
      <c r="O23" s="41"/>
      <c r="P23" s="53" t="s">
        <v>6</v>
      </c>
      <c r="T23" s="71">
        <v>6</v>
      </c>
      <c r="U23" s="63">
        <v>128.93</v>
      </c>
      <c r="V23" s="66">
        <v>2</v>
      </c>
      <c r="W23" s="220">
        <f t="shared" si="0"/>
        <v>257.86</v>
      </c>
      <c r="X23" s="151"/>
      <c r="Y23" s="149"/>
      <c r="Z23" s="149"/>
    </row>
    <row r="24" spans="1:26" x14ac:dyDescent="0.2">
      <c r="A24" s="22">
        <v>4</v>
      </c>
      <c r="B24" s="75">
        <v>0</v>
      </c>
      <c r="C24" s="77">
        <v>1.3</v>
      </c>
      <c r="D24" s="77">
        <v>1.3</v>
      </c>
      <c r="E24" s="77">
        <v>4.0999999999999996</v>
      </c>
      <c r="F24" s="77">
        <v>4.0999999999999996</v>
      </c>
      <c r="G24" s="77">
        <v>4</v>
      </c>
      <c r="H24" s="77">
        <v>4.0999999999999996</v>
      </c>
      <c r="I24" s="77">
        <v>4</v>
      </c>
      <c r="J24" s="77">
        <v>3.8</v>
      </c>
      <c r="K24" s="77">
        <v>3.8</v>
      </c>
      <c r="L24" s="78">
        <v>1</v>
      </c>
      <c r="M24" s="38"/>
      <c r="N24" s="41"/>
      <c r="O24" s="41"/>
      <c r="P24" s="40"/>
      <c r="Q24" s="52" t="s">
        <v>13</v>
      </c>
      <c r="T24" s="60">
        <v>7</v>
      </c>
      <c r="U24" s="61">
        <v>128.63</v>
      </c>
      <c r="V24" s="62">
        <v>4</v>
      </c>
      <c r="W24" s="220">
        <f t="shared" si="0"/>
        <v>514.52</v>
      </c>
      <c r="X24" s="151"/>
      <c r="Y24" s="149"/>
      <c r="Z24" s="149"/>
    </row>
    <row r="25" spans="1:26" x14ac:dyDescent="0.2">
      <c r="A25" s="22">
        <v>3</v>
      </c>
      <c r="B25" s="11">
        <v>0</v>
      </c>
      <c r="C25" s="11">
        <v>0</v>
      </c>
      <c r="D25" s="11">
        <v>0</v>
      </c>
      <c r="E25" s="77" t="s">
        <v>65</v>
      </c>
      <c r="F25" s="77" t="s">
        <v>65</v>
      </c>
      <c r="G25" s="77" t="s">
        <v>65</v>
      </c>
      <c r="H25" s="77" t="s">
        <v>65</v>
      </c>
      <c r="I25" s="77" t="s">
        <v>65</v>
      </c>
      <c r="J25" s="77" t="s">
        <v>65</v>
      </c>
      <c r="K25" s="77" t="s">
        <v>65</v>
      </c>
      <c r="L25" s="27">
        <v>0</v>
      </c>
      <c r="M25" s="38"/>
      <c r="N25" s="41"/>
      <c r="O25" s="41"/>
      <c r="P25" s="41"/>
      <c r="Q25" s="53" t="s">
        <v>6</v>
      </c>
      <c r="T25" s="71">
        <v>8</v>
      </c>
      <c r="U25" s="63">
        <v>116.07</v>
      </c>
      <c r="V25" s="66">
        <v>2</v>
      </c>
      <c r="W25" s="220">
        <f t="shared" si="0"/>
        <v>232.14</v>
      </c>
      <c r="X25" s="151"/>
      <c r="Y25" s="149"/>
      <c r="Z25" s="149"/>
    </row>
    <row r="26" spans="1:26" x14ac:dyDescent="0.2">
      <c r="A26" s="22">
        <v>2</v>
      </c>
      <c r="B26" s="11">
        <v>0</v>
      </c>
      <c r="C26" s="11">
        <v>0</v>
      </c>
      <c r="D26" s="11">
        <v>0</v>
      </c>
      <c r="E26" s="77">
        <v>3.5</v>
      </c>
      <c r="F26" s="77">
        <v>3.5</v>
      </c>
      <c r="G26" s="77">
        <v>3.5</v>
      </c>
      <c r="H26" s="77">
        <v>3.5</v>
      </c>
      <c r="I26" s="77">
        <v>3.5</v>
      </c>
      <c r="J26" s="77">
        <v>3.5</v>
      </c>
      <c r="K26" s="11">
        <v>0</v>
      </c>
      <c r="L26" s="27">
        <v>0</v>
      </c>
      <c r="M26" s="38"/>
      <c r="N26" s="41"/>
      <c r="O26" s="41"/>
      <c r="P26" s="41"/>
      <c r="Q26" s="40"/>
      <c r="T26" s="60">
        <v>9</v>
      </c>
      <c r="U26" s="61">
        <v>110.83</v>
      </c>
      <c r="V26" s="62">
        <v>4</v>
      </c>
      <c r="W26" s="220">
        <f t="shared" si="0"/>
        <v>443.32</v>
      </c>
      <c r="X26" s="151"/>
      <c r="Y26" s="149"/>
      <c r="Z26" s="149"/>
    </row>
    <row r="27" spans="1:26" x14ac:dyDescent="0.2">
      <c r="A27" s="22">
        <v>1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77" t="s">
        <v>65</v>
      </c>
      <c r="I27" s="77" t="s">
        <v>65</v>
      </c>
      <c r="J27" s="77">
        <v>0</v>
      </c>
      <c r="K27" s="11">
        <v>0</v>
      </c>
      <c r="L27" s="27">
        <v>0</v>
      </c>
      <c r="M27" s="38"/>
      <c r="N27" s="41"/>
      <c r="O27" s="41"/>
      <c r="P27" s="41"/>
      <c r="Q27" s="41"/>
      <c r="T27" s="71">
        <v>10</v>
      </c>
      <c r="U27" s="67">
        <v>96.77</v>
      </c>
      <c r="V27" s="66">
        <v>1</v>
      </c>
      <c r="W27" s="220">
        <f t="shared" si="0"/>
        <v>96.77</v>
      </c>
      <c r="X27" s="151"/>
    </row>
    <row r="28" spans="1:26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76" t="s">
        <v>65</v>
      </c>
      <c r="J28" s="29">
        <v>0</v>
      </c>
      <c r="K28" s="29">
        <v>0</v>
      </c>
      <c r="L28" s="30">
        <v>0</v>
      </c>
      <c r="M28" s="39"/>
      <c r="N28" s="33"/>
      <c r="O28" s="33"/>
      <c r="P28" s="33"/>
      <c r="Q28" s="33"/>
      <c r="U28" s="201" t="s">
        <v>93</v>
      </c>
      <c r="V28" s="202"/>
      <c r="W28" s="201">
        <f>SUMPRODUCT(W17:W26)</f>
        <v>2894.28</v>
      </c>
      <c r="X28" s="194" t="s">
        <v>134</v>
      </c>
    </row>
    <row r="29" spans="1:26" ht="13.5" thickTop="1" x14ac:dyDescent="0.2">
      <c r="A29" s="17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  <c r="V29" s="150"/>
      <c r="W29" s="150"/>
      <c r="X29" s="150"/>
    </row>
    <row r="30" spans="1:26" x14ac:dyDescent="0.2">
      <c r="A30" s="12" t="s">
        <v>12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26" ht="14.25" x14ac:dyDescent="0.2">
      <c r="B31">
        <f>B17</f>
        <v>0</v>
      </c>
      <c r="T31" s="192"/>
      <c r="U31" s="152"/>
    </row>
    <row r="33" spans="1:21" ht="14.25" x14ac:dyDescent="0.2">
      <c r="A33" s="110" t="s">
        <v>41</v>
      </c>
      <c r="B33" s="89"/>
      <c r="C33" s="111"/>
      <c r="D33" s="49" t="s">
        <v>145</v>
      </c>
      <c r="N33" s="134" t="s">
        <v>109</v>
      </c>
      <c r="O33" s="133">
        <v>1</v>
      </c>
      <c r="P33" s="49" t="s">
        <v>24</v>
      </c>
    </row>
    <row r="34" spans="1:21" x14ac:dyDescent="0.2">
      <c r="A34" s="45" t="s">
        <v>42</v>
      </c>
      <c r="B34" s="57">
        <f>1/3*O33*2*B18</f>
        <v>0</v>
      </c>
      <c r="C34" s="57">
        <f>1/3*O33*2*C18</f>
        <v>4.3</v>
      </c>
      <c r="D34" s="57">
        <f>1/3*O33*2*D18</f>
        <v>6.3999999999999995</v>
      </c>
      <c r="E34" s="57">
        <f>1/3*O33*2*E18</f>
        <v>7.7999999999999989</v>
      </c>
      <c r="F34" s="57">
        <f>1/3*O33*2*F18</f>
        <v>8.5</v>
      </c>
      <c r="G34" s="57">
        <f>1/3*O33*2*G18</f>
        <v>8.6666666666666661</v>
      </c>
      <c r="H34" s="57">
        <f>1/3*O33*2*H18</f>
        <v>8.6666666666666661</v>
      </c>
      <c r="I34" s="57">
        <f>1/3*O33*2*I18</f>
        <v>8.5</v>
      </c>
      <c r="J34" s="57">
        <f>1/3*O33*2*J18</f>
        <v>8.1999999999999993</v>
      </c>
      <c r="K34" s="57">
        <f>1/3*O33*2*K18</f>
        <v>7.6333333333333329</v>
      </c>
      <c r="L34" s="57">
        <f>1/3*O33*2*L18</f>
        <v>7.1666666666666661</v>
      </c>
    </row>
    <row r="35" spans="1:21" x14ac:dyDescent="0.2">
      <c r="A35" s="7" t="s">
        <v>43</v>
      </c>
      <c r="B35" s="57">
        <f>1/3*O33*2*B20</f>
        <v>0</v>
      </c>
      <c r="C35" s="57">
        <f>1/3*O33*2*C20</f>
        <v>2.8</v>
      </c>
      <c r="D35" s="57">
        <f>1/3*O33*2*D20</f>
        <v>4.4666666666666668</v>
      </c>
      <c r="E35" s="57">
        <f>1/3*O33*2*E20</f>
        <v>5.8666666666666671</v>
      </c>
      <c r="F35" s="57">
        <f>1/3*O33*2*F20</f>
        <v>6.6666666666666661</v>
      </c>
      <c r="G35" s="57">
        <f>1/3*O33*2*G20</f>
        <v>7.5333333333333332</v>
      </c>
      <c r="H35" s="57">
        <f>1/3*O33*2*H20</f>
        <v>7</v>
      </c>
      <c r="I35" s="57">
        <f>1/3*O33*2*I20</f>
        <v>7</v>
      </c>
      <c r="J35" s="57">
        <f>1/3*O33*2*J20</f>
        <v>7</v>
      </c>
      <c r="K35" s="57">
        <f>1/3*O33*2*K20</f>
        <v>7</v>
      </c>
      <c r="L35" s="57">
        <f>1/3*O33*2*L20</f>
        <v>7</v>
      </c>
    </row>
    <row r="36" spans="1:21" x14ac:dyDescent="0.2">
      <c r="A36" s="7" t="s">
        <v>44</v>
      </c>
      <c r="B36" s="57">
        <f>1/3*O33*2*B22</f>
        <v>0</v>
      </c>
      <c r="C36" s="57">
        <f>1/3*O33*2*C22</f>
        <v>1.6666666666666665</v>
      </c>
      <c r="D36" s="57">
        <f>1/3*O33*2*D22</f>
        <v>2.6666666666666665</v>
      </c>
      <c r="E36" s="57">
        <f>1/3*O33*2*E22</f>
        <v>3.8</v>
      </c>
      <c r="F36" s="57">
        <f>1/3*O33*2*F22</f>
        <v>5</v>
      </c>
      <c r="G36" s="57">
        <f>1/3*O33*2*G22</f>
        <v>4.0666666666666664</v>
      </c>
      <c r="H36" s="57">
        <f>1/3*O33*2*H22</f>
        <v>4.0666666666666664</v>
      </c>
      <c r="I36" s="57">
        <f>1/3*O33*2*I22</f>
        <v>4.0666666666666664</v>
      </c>
      <c r="J36" s="57">
        <f>1/3*O33*2*J22</f>
        <v>4.0666666666666664</v>
      </c>
      <c r="K36" s="57">
        <f>1/3*O33*2*K22</f>
        <v>4.0666666666666664</v>
      </c>
      <c r="L36" s="57">
        <f>1/3*O33*2*L22</f>
        <v>4.0666666666666664</v>
      </c>
    </row>
    <row r="37" spans="1:21" x14ac:dyDescent="0.2">
      <c r="A37" s="7" t="s">
        <v>45</v>
      </c>
      <c r="B37" s="57">
        <f>1/3*O33*2*B24</f>
        <v>0</v>
      </c>
      <c r="C37" s="57">
        <f>1/3*O33*2*C24</f>
        <v>0.8666666666666667</v>
      </c>
      <c r="D37" s="57">
        <f>1/3*O33*2*D24</f>
        <v>0.8666666666666667</v>
      </c>
      <c r="E37" s="57">
        <f>1/3*O33*2*E24</f>
        <v>2.7333333333333329</v>
      </c>
      <c r="F37" s="57">
        <f>1/3*O33*2*F24</f>
        <v>2.7333333333333329</v>
      </c>
      <c r="G37" s="57">
        <f>1/3*O33*2*G24</f>
        <v>2.6666666666666665</v>
      </c>
      <c r="H37" s="57">
        <f>1/3*O33*2*H24</f>
        <v>2.7333333333333329</v>
      </c>
      <c r="I37" s="57">
        <f>1/3*O33*2*I24</f>
        <v>2.6666666666666665</v>
      </c>
      <c r="J37" s="57">
        <f>1/3*O33*2*J24</f>
        <v>2.5333333333333332</v>
      </c>
      <c r="K37" s="57">
        <f>1/3*O33*2*K24</f>
        <v>2.5333333333333332</v>
      </c>
      <c r="L37" s="57">
        <f>1/3*O33*2*L24</f>
        <v>0.66666666666666663</v>
      </c>
    </row>
    <row r="38" spans="1:21" x14ac:dyDescent="0.2">
      <c r="A38" s="8" t="s">
        <v>46</v>
      </c>
      <c r="B38" s="57">
        <f>1/3*O33*2*B26</f>
        <v>0</v>
      </c>
      <c r="C38" s="57">
        <f>1/3*O33*2*C26</f>
        <v>0</v>
      </c>
      <c r="D38" s="57">
        <f>1/3*O33*2*D26</f>
        <v>0</v>
      </c>
      <c r="E38" s="57">
        <f>1/3*O33*2*E26</f>
        <v>2.333333333333333</v>
      </c>
      <c r="F38" s="57">
        <f>1/3*O33*2*F26</f>
        <v>2.333333333333333</v>
      </c>
      <c r="G38" s="57">
        <f>1/3*O33*2*G26</f>
        <v>2.333333333333333</v>
      </c>
      <c r="H38" s="57">
        <f>1/3*O33*2*H26</f>
        <v>2.333333333333333</v>
      </c>
      <c r="I38" s="57">
        <f>1/3*O33*2*I26</f>
        <v>2.333333333333333</v>
      </c>
      <c r="J38" s="57">
        <f>1/3*O33*2*J26</f>
        <v>2.333333333333333</v>
      </c>
      <c r="K38" s="57">
        <f>1/3*O33*2*K26</f>
        <v>0</v>
      </c>
      <c r="L38" s="57">
        <f>1/3*O33*2*L26</f>
        <v>0</v>
      </c>
    </row>
    <row r="39" spans="1:21" x14ac:dyDescent="0.2">
      <c r="A39" s="218" t="s">
        <v>132</v>
      </c>
      <c r="B39" s="200">
        <v>0</v>
      </c>
      <c r="C39" s="200">
        <v>1</v>
      </c>
      <c r="D39" s="200">
        <v>2</v>
      </c>
      <c r="E39" s="200">
        <v>3</v>
      </c>
      <c r="F39" s="200">
        <v>4</v>
      </c>
      <c r="G39" s="200">
        <v>5</v>
      </c>
      <c r="H39" s="200">
        <v>6</v>
      </c>
      <c r="I39" s="200">
        <v>7</v>
      </c>
      <c r="J39" s="200">
        <v>8</v>
      </c>
      <c r="K39" s="200">
        <v>9</v>
      </c>
      <c r="L39" s="200">
        <v>10</v>
      </c>
    </row>
    <row r="41" spans="1:21" ht="14.25" x14ac:dyDescent="0.2">
      <c r="A41" s="13" t="s">
        <v>11</v>
      </c>
      <c r="B41" s="112" t="s">
        <v>47</v>
      </c>
      <c r="C41" s="112"/>
      <c r="D41" s="112"/>
      <c r="E41" s="112" t="s">
        <v>141</v>
      </c>
      <c r="F41" s="112"/>
      <c r="G41" s="112"/>
      <c r="H41" s="207" t="s">
        <v>142</v>
      </c>
      <c r="I41" s="208"/>
      <c r="J41" s="208"/>
      <c r="K41" s="209"/>
      <c r="L41" s="49" t="s">
        <v>138</v>
      </c>
      <c r="O41" s="49" t="s">
        <v>139</v>
      </c>
    </row>
    <row r="42" spans="1:21" x14ac:dyDescent="0.2">
      <c r="A42" s="42" t="s">
        <v>31</v>
      </c>
      <c r="B42" s="144">
        <f>1/3*R14*AC8</f>
        <v>24.837633333333333</v>
      </c>
      <c r="C42" s="144"/>
      <c r="D42" s="144"/>
      <c r="E42" s="205">
        <f t="shared" ref="E42:E45" si="1">B42*1*0.001</f>
        <v>2.4837633333333334E-2</v>
      </c>
      <c r="F42" s="205"/>
      <c r="G42" s="206"/>
      <c r="H42" s="211"/>
      <c r="I42" s="212"/>
      <c r="J42" s="212"/>
      <c r="K42" s="216">
        <f t="shared" ref="K42:K45" si="2">B42*1027*0.001</f>
        <v>25.508249433333336</v>
      </c>
      <c r="L42" s="49" t="s">
        <v>140</v>
      </c>
      <c r="P42" s="49" t="s">
        <v>143</v>
      </c>
    </row>
    <row r="43" spans="1:21" x14ac:dyDescent="0.2">
      <c r="A43" s="42" t="s">
        <v>32</v>
      </c>
      <c r="B43" s="144">
        <f>1/3*R14*AA8</f>
        <v>29.791299999999996</v>
      </c>
      <c r="C43" s="144"/>
      <c r="D43" s="144"/>
      <c r="E43" s="205">
        <f t="shared" si="1"/>
        <v>2.9791299999999996E-2</v>
      </c>
      <c r="F43" s="205"/>
      <c r="G43" s="206"/>
      <c r="H43" s="211"/>
      <c r="I43" s="212"/>
      <c r="J43" s="212"/>
      <c r="K43" s="216">
        <f t="shared" si="2"/>
        <v>30.595665099999994</v>
      </c>
    </row>
    <row r="44" spans="1:21" x14ac:dyDescent="0.2">
      <c r="A44" s="42" t="s">
        <v>33</v>
      </c>
      <c r="B44" s="144">
        <f>1/3*R14*Y8</f>
        <v>33.092033333333333</v>
      </c>
      <c r="C44" s="144"/>
      <c r="D44" s="144"/>
      <c r="E44" s="205">
        <f t="shared" si="1"/>
        <v>3.3092033333333333E-2</v>
      </c>
      <c r="F44" s="205"/>
      <c r="G44" s="206"/>
      <c r="H44" s="213"/>
      <c r="I44" s="210"/>
      <c r="J44" s="210"/>
      <c r="K44" s="216">
        <f t="shared" si="2"/>
        <v>33.985518233333337</v>
      </c>
      <c r="M44" s="217" t="s">
        <v>144</v>
      </c>
      <c r="N44" s="217"/>
      <c r="O44" s="217"/>
      <c r="P44" s="217"/>
      <c r="Q44" s="217"/>
      <c r="R44" s="217"/>
      <c r="S44" s="217"/>
      <c r="T44" s="217"/>
      <c r="U44" s="217"/>
    </row>
    <row r="45" spans="1:21" x14ac:dyDescent="0.2">
      <c r="A45" s="42" t="s">
        <v>34</v>
      </c>
      <c r="B45" s="144">
        <f>1/3*R14*W8</f>
        <v>30.414999999999999</v>
      </c>
      <c r="C45" s="144"/>
      <c r="D45" s="144"/>
      <c r="E45" s="205">
        <f t="shared" si="1"/>
        <v>3.0415000000000001E-2</v>
      </c>
      <c r="F45" s="205"/>
      <c r="G45" s="206"/>
      <c r="H45" s="211"/>
      <c r="I45" s="212"/>
      <c r="J45" s="212"/>
      <c r="K45" s="216">
        <f t="shared" si="2"/>
        <v>31.236204999999998</v>
      </c>
    </row>
    <row r="46" spans="1:21" x14ac:dyDescent="0.2">
      <c r="A46" s="43" t="s">
        <v>35</v>
      </c>
      <c r="B46" s="144">
        <f>1/3*R14*U8</f>
        <v>16.426666666666666</v>
      </c>
      <c r="C46" s="144"/>
      <c r="D46" s="144"/>
      <c r="E46" s="205">
        <f>B46*1*0.001</f>
        <v>1.6426666666666666E-2</v>
      </c>
      <c r="F46" s="205"/>
      <c r="G46" s="206"/>
      <c r="H46" s="214"/>
      <c r="I46" s="215"/>
      <c r="J46" s="215"/>
      <c r="K46" s="216">
        <f>B46*1027*0.001</f>
        <v>16.870186666666665</v>
      </c>
    </row>
    <row r="49" spans="1:13" x14ac:dyDescent="0.2">
      <c r="A49" s="56"/>
      <c r="D49" s="195" t="s">
        <v>137</v>
      </c>
      <c r="E49" s="196"/>
      <c r="F49" s="196"/>
      <c r="G49" s="196">
        <f>1/3*R14*W28</f>
        <v>742.86519999999996</v>
      </c>
      <c r="H49" s="204" t="s">
        <v>136</v>
      </c>
    </row>
    <row r="54" spans="1:13" x14ac:dyDescent="0.2">
      <c r="A54" s="172" t="s">
        <v>147</v>
      </c>
      <c r="B54" s="176" t="s">
        <v>148</v>
      </c>
      <c r="C54" s="176"/>
      <c r="D54" s="176"/>
      <c r="E54" s="176"/>
      <c r="F54" s="176"/>
      <c r="G54" s="176"/>
      <c r="H54" s="49"/>
      <c r="I54" s="49"/>
      <c r="J54" s="49"/>
      <c r="K54" s="49"/>
      <c r="L54" s="49"/>
      <c r="M54" s="49"/>
    </row>
    <row r="55" spans="1:13" x14ac:dyDescent="0.2">
      <c r="A55" s="49"/>
      <c r="B55" s="176" t="s">
        <v>146</v>
      </c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cliente</cp:lastModifiedBy>
  <cp:lastPrinted>2021-05-12T21:49:10Z</cp:lastPrinted>
  <dcterms:created xsi:type="dcterms:W3CDTF">2000-08-16T15:03:19Z</dcterms:created>
  <dcterms:modified xsi:type="dcterms:W3CDTF">2021-05-17T23:09:20Z</dcterms:modified>
</cp:coreProperties>
</file>