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8.xml" ContentType="application/vnd.openxmlformats-officedocument.drawing+xml"/>
  <Override PartName="/xl/tables/table14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9.xml" ContentType="application/vnd.openxmlformats-officedocument.drawing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0.xml" ContentType="application/vnd.openxmlformats-officedocument.drawing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A 2025\"/>
    </mc:Choice>
  </mc:AlternateContent>
  <bookViews>
    <workbookView xWindow="0" yWindow="0" windowWidth="8685" windowHeight="3465" firstSheet="9" activeTab="13"/>
  </bookViews>
  <sheets>
    <sheet name="1ro Poli" sheetId="1" r:id="rId1"/>
    <sheet name="2do EJ" sheetId="4" r:id="rId2"/>
    <sheet name="2DO IM" sheetId="2" r:id="rId3"/>
    <sheet name="2do AB" sheetId="5" r:id="rId4"/>
    <sheet name="2do LT" sheetId="6" r:id="rId5"/>
    <sheet name="RESUMEN 2DOS" sheetId="3" r:id="rId6"/>
    <sheet name="3ROS EJ" sheetId="7" r:id="rId7"/>
    <sheet name="3ROS IM " sheetId="8" r:id="rId8"/>
    <sheet name="3ROS AB" sheetId="10" r:id="rId9"/>
    <sheet name="3ROS LT " sheetId="11" r:id="rId10"/>
    <sheet name="4TO EJ" sheetId="13" r:id="rId11"/>
    <sheet name="4TO IM" sheetId="15" r:id="rId12"/>
    <sheet name="4TO AB" sheetId="17" r:id="rId13"/>
    <sheet name="4TO LT" sheetId="18" r:id="rId14"/>
    <sheet name="RESUMEN EJ" sheetId="19" r:id="rId15"/>
    <sheet name="RESUMEN IM" sheetId="21" r:id="rId16"/>
    <sheet name="RESUMEN AB" sheetId="22" r:id="rId17"/>
    <sheet name="RESUMEN LT" sheetId="24" r:id="rId1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1" l="1"/>
  <c r="G19" i="21"/>
  <c r="G20" i="21"/>
  <c r="G21" i="21"/>
  <c r="G22" i="21"/>
  <c r="F18" i="21"/>
  <c r="F19" i="21"/>
  <c r="F20" i="21"/>
  <c r="F21" i="21"/>
  <c r="F22" i="21"/>
  <c r="D23" i="21"/>
  <c r="C23" i="21"/>
  <c r="D40" i="13"/>
  <c r="D39" i="13"/>
  <c r="D38" i="13"/>
  <c r="D37" i="13"/>
  <c r="D36" i="13"/>
  <c r="C36" i="13"/>
  <c r="C40" i="13"/>
  <c r="C39" i="13"/>
  <c r="C38" i="13"/>
  <c r="C37" i="13"/>
  <c r="B40" i="13"/>
  <c r="B39" i="13"/>
  <c r="B38" i="13"/>
  <c r="B37" i="13"/>
  <c r="B36" i="13"/>
  <c r="D31" i="13"/>
  <c r="C31" i="13"/>
  <c r="B31" i="13"/>
  <c r="G18" i="7"/>
  <c r="G19" i="7"/>
  <c r="G20" i="7"/>
  <c r="G21" i="7"/>
  <c r="G22" i="7"/>
  <c r="F18" i="7"/>
  <c r="F19" i="7"/>
  <c r="F20" i="7"/>
  <c r="F21" i="7"/>
  <c r="F22" i="7"/>
  <c r="C23" i="7"/>
  <c r="B23" i="7"/>
  <c r="E20" i="7" s="1"/>
  <c r="E22" i="7" l="1"/>
  <c r="E21" i="7"/>
  <c r="E19" i="7"/>
  <c r="E18" i="7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C38" i="24" l="1"/>
  <c r="C37" i="24"/>
  <c r="C36" i="24"/>
  <c r="C39" i="24"/>
  <c r="F11" i="24"/>
  <c r="E16" i="24"/>
  <c r="E8" i="24"/>
  <c r="C40" i="24"/>
  <c r="E33" i="24"/>
  <c r="F31" i="24" s="1"/>
  <c r="C36" i="22"/>
  <c r="F29" i="22"/>
  <c r="F30" i="22"/>
  <c r="F31" i="22"/>
  <c r="F32" i="22"/>
  <c r="F11" i="22"/>
  <c r="F12" i="22"/>
  <c r="F13" i="22"/>
  <c r="F14" i="22"/>
  <c r="F15" i="22"/>
  <c r="C40" i="22"/>
  <c r="C39" i="22"/>
  <c r="C38" i="22"/>
  <c r="C37" i="22"/>
  <c r="E8" i="22"/>
  <c r="F5" i="22" s="1"/>
  <c r="E33" i="22"/>
  <c r="F28" i="22" s="1"/>
  <c r="E25" i="22"/>
  <c r="F22" i="22" s="1"/>
  <c r="C18" i="5"/>
  <c r="H4" i="21"/>
  <c r="H5" i="21"/>
  <c r="H6" i="21"/>
  <c r="H7" i="21"/>
  <c r="H3" i="21"/>
  <c r="D34" i="21"/>
  <c r="E8" i="21"/>
  <c r="C36" i="21"/>
  <c r="D36" i="21" s="1"/>
  <c r="C39" i="21"/>
  <c r="D38" i="21" s="1"/>
  <c r="C38" i="21"/>
  <c r="C37" i="21"/>
  <c r="D37" i="21" s="1"/>
  <c r="C35" i="21"/>
  <c r="D35" i="21" s="1"/>
  <c r="C34" i="21"/>
  <c r="E30" i="21"/>
  <c r="H29" i="21" s="1"/>
  <c r="E23" i="21"/>
  <c r="H22" i="21" s="1"/>
  <c r="E15" i="21"/>
  <c r="K3" i="19"/>
  <c r="K2" i="19"/>
  <c r="K6" i="19"/>
  <c r="K5" i="19"/>
  <c r="K4" i="19"/>
  <c r="G19" i="19"/>
  <c r="G25" i="19"/>
  <c r="G26" i="19"/>
  <c r="G30" i="19"/>
  <c r="F19" i="19"/>
  <c r="F20" i="19"/>
  <c r="F23" i="19"/>
  <c r="F18" i="19"/>
  <c r="D23" i="19"/>
  <c r="G20" i="19" s="1"/>
  <c r="E23" i="19"/>
  <c r="C23" i="19"/>
  <c r="F21" i="19" s="1"/>
  <c r="F27" i="19"/>
  <c r="F28" i="19"/>
  <c r="F29" i="19"/>
  <c r="F30" i="19"/>
  <c r="F25" i="19"/>
  <c r="C30" i="19"/>
  <c r="F26" i="19" s="1"/>
  <c r="D30" i="19"/>
  <c r="G27" i="19" s="1"/>
  <c r="E30" i="19"/>
  <c r="E25" i="24" l="1"/>
  <c r="F24" i="24" s="1"/>
  <c r="F23" i="24"/>
  <c r="C41" i="24"/>
  <c r="D36" i="24" s="1"/>
  <c r="F7" i="24"/>
  <c r="F32" i="24"/>
  <c r="F28" i="24"/>
  <c r="F29" i="24"/>
  <c r="F21" i="24"/>
  <c r="F22" i="24"/>
  <c r="F30" i="24"/>
  <c r="F3" i="24"/>
  <c r="F4" i="24"/>
  <c r="F5" i="24"/>
  <c r="F6" i="24"/>
  <c r="F4" i="22"/>
  <c r="F3" i="22"/>
  <c r="F21" i="22"/>
  <c r="F20" i="22"/>
  <c r="F23" i="22"/>
  <c r="F24" i="22"/>
  <c r="F7" i="22"/>
  <c r="C41" i="22"/>
  <c r="D37" i="22" s="1"/>
  <c r="F6" i="22"/>
  <c r="H21" i="21"/>
  <c r="H28" i="21"/>
  <c r="H20" i="21"/>
  <c r="H27" i="21"/>
  <c r="H19" i="21"/>
  <c r="H26" i="21"/>
  <c r="H18" i="21"/>
  <c r="H25" i="21"/>
  <c r="G18" i="19"/>
  <c r="G23" i="19"/>
  <c r="G29" i="19"/>
  <c r="G22" i="19"/>
  <c r="F22" i="19"/>
  <c r="G28" i="19"/>
  <c r="G21" i="19"/>
  <c r="K7" i="19"/>
  <c r="L3" i="19" s="1"/>
  <c r="L2" i="19"/>
  <c r="D7" i="19"/>
  <c r="C7" i="19"/>
  <c r="D15" i="19"/>
  <c r="C15" i="19"/>
  <c r="E7" i="19"/>
  <c r="H15" i="19"/>
  <c r="E15" i="19"/>
  <c r="B26" i="13"/>
  <c r="D26" i="13" s="1"/>
  <c r="D28" i="18"/>
  <c r="D29" i="18"/>
  <c r="D30" i="18"/>
  <c r="D31" i="18"/>
  <c r="D27" i="18"/>
  <c r="C27" i="18"/>
  <c r="C29" i="18"/>
  <c r="B29" i="18"/>
  <c r="B27" i="18"/>
  <c r="C18" i="18"/>
  <c r="B18" i="18"/>
  <c r="D18" i="18" s="1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4" i="18"/>
  <c r="D3" i="18"/>
  <c r="D2" i="18"/>
  <c r="C27" i="17"/>
  <c r="C29" i="17"/>
  <c r="B29" i="17"/>
  <c r="D29" i="17" s="1"/>
  <c r="B27" i="17"/>
  <c r="D12" i="17"/>
  <c r="D31" i="17"/>
  <c r="D30" i="17"/>
  <c r="D28" i="17"/>
  <c r="D27" i="17"/>
  <c r="C18" i="17"/>
  <c r="B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C26" i="15"/>
  <c r="C27" i="15"/>
  <c r="C28" i="15"/>
  <c r="B28" i="15"/>
  <c r="B27" i="15"/>
  <c r="B26" i="15"/>
  <c r="D30" i="15"/>
  <c r="D29" i="15"/>
  <c r="C17" i="15"/>
  <c r="B17" i="15"/>
  <c r="D9" i="15"/>
  <c r="D10" i="15"/>
  <c r="D4" i="15"/>
  <c r="D3" i="15"/>
  <c r="D5" i="15"/>
  <c r="D2" i="15"/>
  <c r="D14" i="15"/>
  <c r="D15" i="15"/>
  <c r="D16" i="15"/>
  <c r="D13" i="15"/>
  <c r="D8" i="15"/>
  <c r="D6" i="15"/>
  <c r="D11" i="15"/>
  <c r="D12" i="15"/>
  <c r="D7" i="15"/>
  <c r="B25" i="6"/>
  <c r="B19" i="7"/>
  <c r="B18" i="7"/>
  <c r="C18" i="8"/>
  <c r="C20" i="8"/>
  <c r="D20" i="8" s="1"/>
  <c r="B20" i="8"/>
  <c r="B18" i="8"/>
  <c r="C18" i="10"/>
  <c r="C19" i="10"/>
  <c r="C20" i="10"/>
  <c r="B20" i="10"/>
  <c r="B19" i="10"/>
  <c r="B18" i="10"/>
  <c r="C18" i="11"/>
  <c r="C19" i="11"/>
  <c r="C20" i="11"/>
  <c r="B20" i="11"/>
  <c r="B19" i="11"/>
  <c r="B18" i="11"/>
  <c r="D27" i="13"/>
  <c r="D28" i="13"/>
  <c r="D29" i="13"/>
  <c r="D30" i="13"/>
  <c r="C26" i="13"/>
  <c r="C27" i="13"/>
  <c r="C28" i="13"/>
  <c r="B28" i="13"/>
  <c r="B27" i="13"/>
  <c r="C17" i="13"/>
  <c r="B17" i="13"/>
  <c r="D17" i="13" s="1"/>
  <c r="D16" i="13"/>
  <c r="D5" i="13"/>
  <c r="D7" i="13"/>
  <c r="D8" i="13"/>
  <c r="D9" i="13"/>
  <c r="D10" i="13"/>
  <c r="D2" i="13"/>
  <c r="D18" i="13" s="1"/>
  <c r="D3" i="13"/>
  <c r="D4" i="13"/>
  <c r="D11" i="13"/>
  <c r="D12" i="13"/>
  <c r="D13" i="13"/>
  <c r="D14" i="13"/>
  <c r="D15" i="13"/>
  <c r="D6" i="13"/>
  <c r="D22" i="11"/>
  <c r="D21" i="11"/>
  <c r="C13" i="11"/>
  <c r="B13" i="11"/>
  <c r="D12" i="11"/>
  <c r="D11" i="11"/>
  <c r="D10" i="11"/>
  <c r="D9" i="11"/>
  <c r="D8" i="11"/>
  <c r="D7" i="11"/>
  <c r="D6" i="11"/>
  <c r="D5" i="11"/>
  <c r="D4" i="11"/>
  <c r="D3" i="11"/>
  <c r="D2" i="11"/>
  <c r="D22" i="10"/>
  <c r="D21" i="10"/>
  <c r="D20" i="10"/>
  <c r="C13" i="10"/>
  <c r="B13" i="10"/>
  <c r="D12" i="10"/>
  <c r="D11" i="10"/>
  <c r="D10" i="10"/>
  <c r="D9" i="10"/>
  <c r="D8" i="10"/>
  <c r="D7" i="10"/>
  <c r="D6" i="10"/>
  <c r="D5" i="10"/>
  <c r="D4" i="10"/>
  <c r="D3" i="10"/>
  <c r="D2" i="10"/>
  <c r="D22" i="8"/>
  <c r="D21" i="8"/>
  <c r="C13" i="8"/>
  <c r="B13" i="8"/>
  <c r="D12" i="8"/>
  <c r="D11" i="8"/>
  <c r="D10" i="8"/>
  <c r="D9" i="8"/>
  <c r="D8" i="8"/>
  <c r="D7" i="8"/>
  <c r="D6" i="8"/>
  <c r="D5" i="8"/>
  <c r="D4" i="8"/>
  <c r="D3" i="8"/>
  <c r="D2" i="8"/>
  <c r="B13" i="7"/>
  <c r="C13" i="7"/>
  <c r="D13" i="7"/>
  <c r="D19" i="7"/>
  <c r="D20" i="7"/>
  <c r="D21" i="7"/>
  <c r="D22" i="7"/>
  <c r="D18" i="7"/>
  <c r="C20" i="7"/>
  <c r="C19" i="7"/>
  <c r="C18" i="7"/>
  <c r="B20" i="7"/>
  <c r="D3" i="7"/>
  <c r="D4" i="7"/>
  <c r="D5" i="7"/>
  <c r="D6" i="7"/>
  <c r="D7" i="7"/>
  <c r="D8" i="7"/>
  <c r="D9" i="7"/>
  <c r="D10" i="7"/>
  <c r="D11" i="7"/>
  <c r="D12" i="7"/>
  <c r="D2" i="7"/>
  <c r="D40" i="24" l="1"/>
  <c r="F20" i="24"/>
  <c r="D37" i="24"/>
  <c r="D39" i="24"/>
  <c r="D38" i="24"/>
  <c r="D40" i="22"/>
  <c r="D39" i="22"/>
  <c r="D36" i="22"/>
  <c r="D38" i="22"/>
  <c r="L4" i="19"/>
  <c r="L6" i="19"/>
  <c r="L5" i="19"/>
  <c r="D19" i="18"/>
  <c r="E28" i="18" s="1"/>
  <c r="D18" i="17"/>
  <c r="D19" i="17"/>
  <c r="E31" i="17" s="1"/>
  <c r="E30" i="17"/>
  <c r="D17" i="15"/>
  <c r="D28" i="15"/>
  <c r="D18" i="15"/>
  <c r="E29" i="15" s="1"/>
  <c r="D26" i="15"/>
  <c r="D27" i="15"/>
  <c r="D23" i="7"/>
  <c r="D18" i="11"/>
  <c r="D20" i="11"/>
  <c r="E26" i="13"/>
  <c r="E31" i="13" s="1"/>
  <c r="E29" i="13"/>
  <c r="E30" i="13"/>
  <c r="E28" i="13"/>
  <c r="E27" i="13"/>
  <c r="D19" i="11"/>
  <c r="D23" i="11" s="1"/>
  <c r="D13" i="11"/>
  <c r="E21" i="11" s="1"/>
  <c r="D19" i="10"/>
  <c r="D13" i="10"/>
  <c r="E21" i="10" s="1"/>
  <c r="E20" i="10"/>
  <c r="D18" i="10"/>
  <c r="E22" i="10"/>
  <c r="D19" i="8"/>
  <c r="D13" i="8"/>
  <c r="E21" i="8" s="1"/>
  <c r="D18" i="8"/>
  <c r="C16" i="6"/>
  <c r="C17" i="6"/>
  <c r="C18" i="6"/>
  <c r="B18" i="6"/>
  <c r="B17" i="6"/>
  <c r="B16" i="6"/>
  <c r="D20" i="6"/>
  <c r="D19" i="6"/>
  <c r="C13" i="6"/>
  <c r="C29" i="6" s="1"/>
  <c r="B13" i="6"/>
  <c r="B28" i="6" s="1"/>
  <c r="B25" i="5"/>
  <c r="C16" i="5"/>
  <c r="C17" i="5"/>
  <c r="B18" i="5"/>
  <c r="B17" i="5"/>
  <c r="B16" i="5"/>
  <c r="C13" i="5"/>
  <c r="C29" i="5" s="1"/>
  <c r="D20" i="5"/>
  <c r="D19" i="5"/>
  <c r="B13" i="5"/>
  <c r="B28" i="5" s="1"/>
  <c r="C18" i="4"/>
  <c r="B18" i="4"/>
  <c r="C17" i="4"/>
  <c r="C16" i="4"/>
  <c r="B16" i="4"/>
  <c r="D13" i="4"/>
  <c r="B17" i="4"/>
  <c r="D17" i="4"/>
  <c r="D20" i="4"/>
  <c r="D19" i="4"/>
  <c r="C13" i="4"/>
  <c r="C29" i="4" s="1"/>
  <c r="B13" i="4"/>
  <c r="D18" i="2"/>
  <c r="C19" i="2"/>
  <c r="B19" i="2"/>
  <c r="C16" i="1"/>
  <c r="B16" i="1"/>
  <c r="B23" i="1" s="1"/>
  <c r="D24" i="1"/>
  <c r="D25" i="1"/>
  <c r="D26" i="1"/>
  <c r="D27" i="1"/>
  <c r="C24" i="1"/>
  <c r="C25" i="1"/>
  <c r="C26" i="1"/>
  <c r="C27" i="1"/>
  <c r="B27" i="1"/>
  <c r="B24" i="1"/>
  <c r="B25" i="1"/>
  <c r="B26" i="1"/>
  <c r="D12" i="1"/>
  <c r="B12" i="1"/>
  <c r="C23" i="1"/>
  <c r="D20" i="1"/>
  <c r="D17" i="1"/>
  <c r="D18" i="1"/>
  <c r="D19" i="1"/>
  <c r="C16" i="2"/>
  <c r="C15" i="2"/>
  <c r="C17" i="2"/>
  <c r="B17" i="2"/>
  <c r="B16" i="2"/>
  <c r="B15" i="2"/>
  <c r="B13" i="2"/>
  <c r="C13" i="2"/>
  <c r="D19" i="2" l="1"/>
  <c r="D16" i="2"/>
  <c r="D17" i="2"/>
  <c r="L7" i="19"/>
  <c r="E31" i="18"/>
  <c r="E27" i="18"/>
  <c r="E30" i="18"/>
  <c r="E29" i="18"/>
  <c r="E29" i="17"/>
  <c r="E28" i="17"/>
  <c r="E27" i="17"/>
  <c r="E27" i="15"/>
  <c r="E26" i="15"/>
  <c r="E28" i="15"/>
  <c r="E30" i="15"/>
  <c r="D23" i="8"/>
  <c r="E23" i="8" s="1"/>
  <c r="D23" i="10"/>
  <c r="E23" i="10" s="1"/>
  <c r="E22" i="11"/>
  <c r="E23" i="11"/>
  <c r="E19" i="11"/>
  <c r="E18" i="11"/>
  <c r="E20" i="11"/>
  <c r="E19" i="10"/>
  <c r="E18" i="10"/>
  <c r="E20" i="8"/>
  <c r="E22" i="8"/>
  <c r="E19" i="8"/>
  <c r="E18" i="8"/>
  <c r="C28" i="6"/>
  <c r="C25" i="6"/>
  <c r="B26" i="6"/>
  <c r="B29" i="6"/>
  <c r="D17" i="6"/>
  <c r="D18" i="6"/>
  <c r="C27" i="6"/>
  <c r="D16" i="6"/>
  <c r="C26" i="6"/>
  <c r="D13" i="6"/>
  <c r="D28" i="6" s="1"/>
  <c r="B27" i="6"/>
  <c r="D16" i="5"/>
  <c r="D18" i="5"/>
  <c r="C27" i="5"/>
  <c r="C25" i="5"/>
  <c r="B26" i="5"/>
  <c r="B29" i="5"/>
  <c r="D17" i="5"/>
  <c r="C26" i="5"/>
  <c r="C28" i="5"/>
  <c r="D13" i="5"/>
  <c r="D28" i="5" s="1"/>
  <c r="B27" i="5"/>
  <c r="B25" i="4"/>
  <c r="C27" i="4"/>
  <c r="C25" i="4"/>
  <c r="C26" i="4"/>
  <c r="C28" i="4"/>
  <c r="D29" i="4"/>
  <c r="D16" i="4"/>
  <c r="D18" i="4"/>
  <c r="B26" i="4"/>
  <c r="B28" i="4"/>
  <c r="B27" i="4"/>
  <c r="B29" i="4"/>
  <c r="D15" i="2"/>
  <c r="C17" i="1"/>
  <c r="C18" i="1"/>
  <c r="B18" i="1"/>
  <c r="B17" i="1"/>
  <c r="D20" i="2" l="1"/>
  <c r="E32" i="18"/>
  <c r="E32" i="17"/>
  <c r="E31" i="15"/>
  <c r="D26" i="6"/>
  <c r="D21" i="6"/>
  <c r="D27" i="6"/>
  <c r="D29" i="6"/>
  <c r="D25" i="6"/>
  <c r="D21" i="5"/>
  <c r="D27" i="5"/>
  <c r="D25" i="5"/>
  <c r="D26" i="5"/>
  <c r="D29" i="5"/>
  <c r="D21" i="4"/>
  <c r="D28" i="4"/>
  <c r="D26" i="4"/>
  <c r="D25" i="4"/>
  <c r="D27" i="4"/>
  <c r="D16" i="1"/>
  <c r="D23" i="1" s="1"/>
  <c r="I4" i="1"/>
  <c r="H4" i="1"/>
  <c r="I9" i="1"/>
  <c r="H9" i="1"/>
  <c r="C12" i="1"/>
  <c r="H11" i="1"/>
  <c r="F12" i="24"/>
  <c r="F14" i="24"/>
  <c r="F15" i="24"/>
  <c r="F13" i="24"/>
</calcChain>
</file>

<file path=xl/sharedStrings.xml><?xml version="1.0" encoding="utf-8"?>
<sst xmlns="http://schemas.openxmlformats.org/spreadsheetml/2006/main" count="1047" uniqueCount="210">
  <si>
    <t>Asignatura</t>
  </si>
  <si>
    <t>MODALIDAD</t>
  </si>
  <si>
    <t>AÑO</t>
  </si>
  <si>
    <t>Cátedra</t>
  </si>
  <si>
    <t>Facultad</t>
  </si>
  <si>
    <t>ANUAL</t>
  </si>
  <si>
    <t>PRIMERO</t>
  </si>
  <si>
    <t>MATEMÁTICAS</t>
  </si>
  <si>
    <t>CIENCIAS BÁSICAS Y APLICADAS</t>
  </si>
  <si>
    <t>ESC.Y.ORAL. (6)</t>
  </si>
  <si>
    <t>LENGUAJE</t>
  </si>
  <si>
    <t>HUMANÍSTICA</t>
  </si>
  <si>
    <t>NÁUTICA (2)</t>
  </si>
  <si>
    <t>FORMACIÓN NAVAL, NÁUTICA, SEGURIDAD</t>
  </si>
  <si>
    <t>FORMACIÓN PROFESIONAL NAVAL</t>
  </si>
  <si>
    <t>HERRAM.TECN. (2)</t>
  </si>
  <si>
    <t>SEMESTRE 1</t>
  </si>
  <si>
    <t>FUND.NAV. (2)</t>
  </si>
  <si>
    <t>MANDO Y LIDERAZGO</t>
  </si>
  <si>
    <t>FILOSOFÍA (4)</t>
  </si>
  <si>
    <t>PSICOLOGÍA, FILOSOFÍA, ÉTICA Y MORAL</t>
  </si>
  <si>
    <t>GEOG.HIST. (2)</t>
  </si>
  <si>
    <t>CIENCIAS SOCIALES</t>
  </si>
  <si>
    <t>INGLÉS (4)</t>
  </si>
  <si>
    <t>INGLÉS</t>
  </si>
  <si>
    <t>FÍSICA I (4)</t>
  </si>
  <si>
    <t>SEMESTRE 2</t>
  </si>
  <si>
    <t>FÍSICA Y ELECTROTECNIA</t>
  </si>
  <si>
    <t>TOTAL HORAS SEM 1</t>
  </si>
  <si>
    <t>TOTAL HORAS SEM 2</t>
  </si>
  <si>
    <t>Fac. Form. Prof. Naval</t>
  </si>
  <si>
    <t>Fac. Cs. Básicas</t>
  </si>
  <si>
    <t>Fac. Humanista</t>
  </si>
  <si>
    <t>Inglés</t>
  </si>
  <si>
    <t>TOTAL</t>
  </si>
  <si>
    <t>Psicología Aplicada al Mando (6)</t>
  </si>
  <si>
    <t>SEGUNDO</t>
  </si>
  <si>
    <t>Electrotecnia IM (3)</t>
  </si>
  <si>
    <t>Matemáticas II IM (2)</t>
  </si>
  <si>
    <t>Química Aplicada IM (6)</t>
  </si>
  <si>
    <t>QUÍMICA</t>
  </si>
  <si>
    <t>Física II IM (4)</t>
  </si>
  <si>
    <t>Formación Naval I IM (2)</t>
  </si>
  <si>
    <t>Táctica I (3)</t>
  </si>
  <si>
    <t>ESPECIALIDAD IM</t>
  </si>
  <si>
    <t>Habilidades Lingüísticas (2)</t>
  </si>
  <si>
    <t>Administración del Cargo (4)</t>
  </si>
  <si>
    <t>ADMINISTRACIÓN</t>
  </si>
  <si>
    <t>Inglés (4)</t>
  </si>
  <si>
    <t>ASIGNATURA</t>
  </si>
  <si>
    <t>SEMESTRE</t>
  </si>
  <si>
    <t>CÁTEDRA</t>
  </si>
  <si>
    <t>FACULTAD</t>
  </si>
  <si>
    <t>Total</t>
  </si>
  <si>
    <t>HORAS SEMESTRE 1 (12 semanas)</t>
  </si>
  <si>
    <t>HORAS SEMESTRE 2 (19 semanas)</t>
  </si>
  <si>
    <t>total</t>
  </si>
  <si>
    <t>total 1er semestre</t>
  </si>
  <si>
    <t>total 2do semestre</t>
  </si>
  <si>
    <t>total anual</t>
  </si>
  <si>
    <t>EDUC. FÍSICA</t>
  </si>
  <si>
    <t>MATEMÁTICA I (8)</t>
  </si>
  <si>
    <t>30 HORAS A LA SEMANA POR ASIGNATURA</t>
  </si>
  <si>
    <t>Ed. Física</t>
  </si>
  <si>
    <t>TOTAL SEMESTRE 1</t>
  </si>
  <si>
    <t>TOTAL SEMESTRE 2</t>
  </si>
  <si>
    <t>TOTAL ANUAL</t>
  </si>
  <si>
    <t>HORAS PRIMER SEMESTRE 
(17 semanas)</t>
  </si>
  <si>
    <t>HORAS SEGUNDO SEMESTRE
(17 semamas)</t>
  </si>
  <si>
    <t>HAB.LING. (2)</t>
  </si>
  <si>
    <t>QUÍMICA (6)</t>
  </si>
  <si>
    <t>NAV.COST. (4)</t>
  </si>
  <si>
    <t>MATEMÁT. II. (6)</t>
  </si>
  <si>
    <t>FÍSICA II. (6)</t>
  </si>
  <si>
    <t>PSICOLOGÍA (2)</t>
  </si>
  <si>
    <t>FORMACIÓN NAVAL (2)</t>
  </si>
  <si>
    <t>MODELAMIENTO DE SISTEMAS I (2)</t>
  </si>
  <si>
    <t>METEOROLOGÍA</t>
  </si>
  <si>
    <t>ED. FÍSICA</t>
  </si>
  <si>
    <t>OPERACIONES NAVALES</t>
  </si>
  <si>
    <t>MODELAMIENTO DE SISTEMAS</t>
  </si>
  <si>
    <t>EDUCACIÓN FÍSICA</t>
  </si>
  <si>
    <t>Contabilidad  (6)</t>
  </si>
  <si>
    <t>Abastecimiento (4)</t>
  </si>
  <si>
    <t>Psicología Aplicada al Mando (2)</t>
  </si>
  <si>
    <t>Administración (2)</t>
  </si>
  <si>
    <t>Formación Naval (2)</t>
  </si>
  <si>
    <t>Matemáticas II AB (6)</t>
  </si>
  <si>
    <t>Chile: Historia y Soberanía (4)</t>
  </si>
  <si>
    <t>Química Aplicada AB (4)</t>
  </si>
  <si>
    <t>ABASTECIMIENTO</t>
  </si>
  <si>
    <t>Habilidades Lingüísticas</t>
  </si>
  <si>
    <t>Matemáticas II LT</t>
  </si>
  <si>
    <t>Navegación Costera I</t>
  </si>
  <si>
    <t>Legislación Marítima</t>
  </si>
  <si>
    <t>Formación Naval I</t>
  </si>
  <si>
    <t>Química Aplicada LT</t>
  </si>
  <si>
    <t>Física II LT</t>
  </si>
  <si>
    <t>Chile: Historia y Soberanía</t>
  </si>
  <si>
    <t>Psicología Aplicada al Mando</t>
  </si>
  <si>
    <t>Educ. Física</t>
  </si>
  <si>
    <t>LITORAL</t>
  </si>
  <si>
    <t>PRIMER AÑO</t>
  </si>
  <si>
    <t>2DO EJ</t>
  </si>
  <si>
    <t>2DO IM</t>
  </si>
  <si>
    <t>2DO AB</t>
  </si>
  <si>
    <t>2DO LT</t>
  </si>
  <si>
    <t>HORAS PRIMER SEMESTRE</t>
  </si>
  <si>
    <t>HORAS SEGUNDO SEMESTRE</t>
  </si>
  <si>
    <t>HORAS TOTAL ASIGNATURA</t>
  </si>
  <si>
    <t>SISTEMAS DE ARMAS</t>
  </si>
  <si>
    <t>FUNDAMENTOS DE ESTABILIDAD</t>
  </si>
  <si>
    <t>NAVEGACIÓN COSTERA II</t>
  </si>
  <si>
    <t>FÍSICA III</t>
  </si>
  <si>
    <t>MATEMÁTICAS III</t>
  </si>
  <si>
    <t>CHILE: HISTORIA Y SOBERANÍA</t>
  </si>
  <si>
    <t>HISTORIA NAVAL APLICADA</t>
  </si>
  <si>
    <t>MANDO  Y LIDERAZGO</t>
  </si>
  <si>
    <t xml:space="preserve">INGLÉS </t>
  </si>
  <si>
    <t>FORMACIÓN NAVAL, NÁUTICA Y SEGURIDAD</t>
  </si>
  <si>
    <t>SISTEMAS DE INGENIERÍA</t>
  </si>
  <si>
    <t>OP. NAVALES, NAV. MET. Y CINEMÁTICA</t>
  </si>
  <si>
    <t>MATEMÁTICAS Y HERR. TEC.</t>
  </si>
  <si>
    <t>FORM. PROF. NAVAL</t>
  </si>
  <si>
    <t>CS. SOCIALES</t>
  </si>
  <si>
    <t>CS. BÁSICAS Y APLICADAS</t>
  </si>
  <si>
    <t>TOTAL AÑO ACADÉMICO</t>
  </si>
  <si>
    <t>TÁCTICA II</t>
  </si>
  <si>
    <t>INTELIGENCIA IM</t>
  </si>
  <si>
    <t>COMUNICACIONES</t>
  </si>
  <si>
    <t>APOYO COMBATE I</t>
  </si>
  <si>
    <t>APOYO SERVICIO COMBATE</t>
  </si>
  <si>
    <t>MATERIAL IM</t>
  </si>
  <si>
    <t>MANDO Y LIDERAZGO I</t>
  </si>
  <si>
    <t>FORMACIÓN NAVAL II</t>
  </si>
  <si>
    <t>TEORÍA DE LA ORGANIZACIÓN</t>
  </si>
  <si>
    <t>ESPECIALIDAD AB</t>
  </si>
  <si>
    <t>COSTOS</t>
  </si>
  <si>
    <t>MICROECONOMÍA</t>
  </si>
  <si>
    <t>MACROECONOMÍA</t>
  </si>
  <si>
    <t>ADMINISTRACIÓN LOGÍSTICA DEL MATERIAL</t>
  </si>
  <si>
    <t>HORAS PRIMER
 SEMESTRE</t>
  </si>
  <si>
    <t>HORAS SEGUNDO 
SEMESTRE</t>
  </si>
  <si>
    <t>HORAS TOTAL 
ASIGNATURA</t>
  </si>
  <si>
    <t>OP. NAVALES, NAVEGACIÓN, MET, Y CIN.</t>
  </si>
  <si>
    <t>ESTABILIDAD Y ESTIBA</t>
  </si>
  <si>
    <t>ESPECIALIDAD LITORAL</t>
  </si>
  <si>
    <t>CONTABILIDAD Y FINANZAS</t>
  </si>
  <si>
    <t>LEGISLACIÓN MARÍTIMA</t>
  </si>
  <si>
    <t>APLICACIONES COMPUTACIONALES</t>
  </si>
  <si>
    <t>FORMACIÓN NAVAL III</t>
  </si>
  <si>
    <t>NAVEGACIÓN ASTRONÓMICA</t>
  </si>
  <si>
    <t>SEGURIDAD</t>
  </si>
  <si>
    <t>PLANIFICACIÓN Y OPERACIONES NAVALES</t>
  </si>
  <si>
    <t>ELECTROTECNIA</t>
  </si>
  <si>
    <t xml:space="preserve">MODELAMIENTO DE SISTEMAS II </t>
  </si>
  <si>
    <t>MATEMÁTICAS IV</t>
  </si>
  <si>
    <t>ADMINISTRACIÓN DEL CARGO</t>
  </si>
  <si>
    <t>EDUCACIÓN CÍVICA</t>
  </si>
  <si>
    <t>HUMANISTA</t>
  </si>
  <si>
    <t>ANÁLISIS DE LA REALIDAD NACIONAL E INT</t>
  </si>
  <si>
    <t>DERECHO</t>
  </si>
  <si>
    <t>MANDO Y LIDERAZGO II</t>
  </si>
  <si>
    <t>TÁCTICA III</t>
  </si>
  <si>
    <t>OPERACIONES ANFIBIAS</t>
  </si>
  <si>
    <t>APOYO COMBATE II</t>
  </si>
  <si>
    <t>NAVEGACIÓN COSTERA Y METEOROLOGÍA</t>
  </si>
  <si>
    <t>MATEMÁTICA III IM</t>
  </si>
  <si>
    <t>ANÁLISIS DE LA REALIDAD NAC. E INT</t>
  </si>
  <si>
    <t>ADMINISTRACIÓN PÚBLICA</t>
  </si>
  <si>
    <t>INVESTIGACIÓN DE OPERACIONES</t>
  </si>
  <si>
    <t>SISTEMA DE OPERACIÓN LOGÍSTICA</t>
  </si>
  <si>
    <t>FINANZAS</t>
  </si>
  <si>
    <t>FINANZAS PÚBLICAS</t>
  </si>
  <si>
    <t>SEGURIDAD SANITARIA DE ALIMENTACIÓN</t>
  </si>
  <si>
    <t>OPERACIONES MARÍTIMAS</t>
  </si>
  <si>
    <t>ESPECIALIDAD LT</t>
  </si>
  <si>
    <t>POLICÍA MARÍTIMA (T)</t>
  </si>
  <si>
    <t>INTERESES MARÍTIMOS Y DESARROLLO SUSTENTABLE</t>
  </si>
  <si>
    <t>COMUNICACIONES Y RELACIONES PÚBLICAS</t>
  </si>
  <si>
    <t>DERECHO I LT</t>
  </si>
  <si>
    <t>1ER AÑO POLI</t>
  </si>
  <si>
    <t>3RO EJ</t>
  </si>
  <si>
    <t>4TO EJ</t>
  </si>
  <si>
    <t>NIVEL</t>
  </si>
  <si>
    <t xml:space="preserve">TOTAL </t>
  </si>
  <si>
    <t>TOTAL %</t>
  </si>
  <si>
    <t>|</t>
  </si>
  <si>
    <t xml:space="preserve">Horas totales </t>
  </si>
  <si>
    <t>Porcentaje</t>
  </si>
  <si>
    <t>HORAS SEM 1</t>
  </si>
  <si>
    <t>HORAS SEM 2</t>
  </si>
  <si>
    <t>TOTAL HORAS</t>
  </si>
  <si>
    <t>% SEMESTRE 1</t>
  </si>
  <si>
    <t>% SEMESTRE 2</t>
  </si>
  <si>
    <t>% TOTAL</t>
  </si>
  <si>
    <t>3RO IM</t>
  </si>
  <si>
    <t>4TO IM</t>
  </si>
  <si>
    <t>ESCALAFÓN COMPLETO</t>
  </si>
  <si>
    <t>1RO POLI</t>
  </si>
  <si>
    <t>%TOTAL</t>
  </si>
  <si>
    <t>3RO AB</t>
  </si>
  <si>
    <t>4TO AB</t>
  </si>
  <si>
    <t>TOTAL  HORAS</t>
  </si>
  <si>
    <t>3RO LT</t>
  </si>
  <si>
    <t>4TO LT</t>
  </si>
  <si>
    <t>Columna1</t>
  </si>
  <si>
    <t>TOTAL % SEMESTRE 1</t>
  </si>
  <si>
    <t>TOTAL % SEMESTRE 2</t>
  </si>
  <si>
    <t>TOTAL %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</si>
</sst>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90">
    <xf numFmtId="0" fontId="0" fillId="0" borderId="0" xfId="0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8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9" fontId="0" fillId="0" borderId="0" xfId="1" applyFont="1" applyAlignment="1">
      <alignment horizontal="center"/>
    </xf>
    <xf numFmtId="49" fontId="7" fillId="3" borderId="9" xfId="0" applyNumberFormat="1" applyFont="1" applyFill="1" applyBorder="1" applyAlignment="1">
      <alignment horizontal="left" vertical="center"/>
    </xf>
    <xf numFmtId="0" fontId="8" fillId="3" borderId="10" xfId="0" applyFont="1" applyFill="1" applyBorder="1"/>
    <xf numFmtId="0" fontId="2" fillId="3" borderId="10" xfId="0" applyFont="1" applyFill="1" applyBorder="1"/>
    <xf numFmtId="0" fontId="9" fillId="3" borderId="9" xfId="0" applyFont="1" applyFill="1" applyBorder="1" applyAlignment="1">
      <alignment horizontal="left"/>
    </xf>
    <xf numFmtId="0" fontId="9" fillId="3" borderId="10" xfId="0" applyFont="1" applyFill="1" applyBorder="1" applyAlignment="1">
      <alignment horizontal="left"/>
    </xf>
    <xf numFmtId="0" fontId="7" fillId="3" borderId="10" xfId="0" applyNumberFormat="1" applyFont="1" applyFill="1" applyBorder="1" applyAlignment="1">
      <alignment horizontal="left" vertical="center"/>
    </xf>
    <xf numFmtId="1" fontId="0" fillId="0" borderId="0" xfId="0" applyNumberFormat="1"/>
    <xf numFmtId="0" fontId="10" fillId="3" borderId="10" xfId="0" applyNumberFormat="1" applyFont="1" applyFill="1" applyBorder="1" applyAlignment="1">
      <alignment horizontal="left" vertical="center"/>
    </xf>
    <xf numFmtId="49" fontId="10" fillId="3" borderId="9" xfId="0" applyNumberFormat="1" applyFont="1" applyFill="1" applyBorder="1" applyAlignment="1">
      <alignment horizontal="left" vertical="center"/>
    </xf>
    <xf numFmtId="49" fontId="10" fillId="3" borderId="10" xfId="0" applyNumberFormat="1" applyFont="1" applyFill="1" applyBorder="1" applyAlignment="1">
      <alignment horizontal="left" vertical="center"/>
    </xf>
    <xf numFmtId="1" fontId="0" fillId="0" borderId="0" xfId="0" applyNumberFormat="1" applyAlignment="1">
      <alignment horizontal="center"/>
    </xf>
    <xf numFmtId="0" fontId="7" fillId="3" borderId="10" xfId="0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center" vertical="center"/>
    </xf>
    <xf numFmtId="1" fontId="9" fillId="3" borderId="10" xfId="0" applyNumberFormat="1" applyFont="1" applyFill="1" applyBorder="1" applyAlignment="1">
      <alignment horizontal="center"/>
    </xf>
    <xf numFmtId="1" fontId="10" fillId="3" borderId="10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9" fontId="0" fillId="0" borderId="0" xfId="1" applyFont="1"/>
    <xf numFmtId="0" fontId="1" fillId="2" borderId="4" xfId="0" applyFont="1" applyFill="1" applyBorder="1" applyAlignment="1">
      <alignment horizontal="center" wrapText="1"/>
    </xf>
    <xf numFmtId="0" fontId="0" fillId="4" borderId="0" xfId="0" applyFill="1"/>
    <xf numFmtId="0" fontId="0" fillId="5" borderId="0" xfId="0" applyFill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5" borderId="0" xfId="0" applyFill="1" applyAlignment="1">
      <alignment horizontal="left"/>
    </xf>
    <xf numFmtId="0" fontId="6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9" fontId="6" fillId="4" borderId="11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/>
    </xf>
    <xf numFmtId="49" fontId="6" fillId="4" borderId="12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8" xfId="0" applyNumberFormat="1" applyFont="1" applyFill="1" applyBorder="1" applyAlignment="1">
      <alignment horizontal="center"/>
    </xf>
    <xf numFmtId="0" fontId="0" fillId="4" borderId="11" xfId="0" applyFill="1" applyBorder="1"/>
    <xf numFmtId="0" fontId="8" fillId="4" borderId="11" xfId="0" applyFont="1" applyFill="1" applyBorder="1"/>
    <xf numFmtId="0" fontId="8" fillId="4" borderId="12" xfId="0" applyFont="1" applyFill="1" applyBorder="1"/>
    <xf numFmtId="0" fontId="0" fillId="4" borderId="12" xfId="0" applyFill="1" applyBorder="1"/>
    <xf numFmtId="0" fontId="6" fillId="0" borderId="11" xfId="0" applyFont="1" applyBorder="1" applyAlignment="1">
      <alignment horizontal="center"/>
    </xf>
    <xf numFmtId="49" fontId="6" fillId="4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4" borderId="0" xfId="0" applyFill="1" applyBorder="1"/>
    <xf numFmtId="0" fontId="8" fillId="4" borderId="0" xfId="0" applyFont="1" applyFill="1" applyBorder="1"/>
    <xf numFmtId="0" fontId="6" fillId="4" borderId="0" xfId="0" applyFont="1" applyFill="1" applyAlignment="1">
      <alignment horizontal="center"/>
    </xf>
    <xf numFmtId="49" fontId="6" fillId="3" borderId="11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3" borderId="11" xfId="0" applyFont="1" applyFill="1" applyBorder="1"/>
    <xf numFmtId="0" fontId="0" fillId="3" borderId="11" xfId="0" applyFill="1" applyBorder="1"/>
    <xf numFmtId="0" fontId="11" fillId="3" borderId="11" xfId="0" applyFont="1" applyFill="1" applyBorder="1"/>
    <xf numFmtId="0" fontId="0" fillId="6" borderId="13" xfId="0" applyFont="1" applyFill="1" applyBorder="1"/>
    <xf numFmtId="0" fontId="0" fillId="0" borderId="13" xfId="0" applyFont="1" applyBorder="1"/>
    <xf numFmtId="0" fontId="0" fillId="0" borderId="0" xfId="0" applyAlignment="1">
      <alignment wrapText="1"/>
    </xf>
    <xf numFmtId="9" fontId="0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0" applyNumberFormat="1"/>
    <xf numFmtId="1" fontId="0" fillId="0" borderId="0" xfId="1" applyNumberFormat="1" applyFont="1"/>
    <xf numFmtId="9" fontId="12" fillId="0" borderId="0" xfId="1" applyFont="1"/>
    <xf numFmtId="1" fontId="12" fillId="0" borderId="0" xfId="0" applyNumberFormat="1" applyFont="1"/>
    <xf numFmtId="9" fontId="12" fillId="0" borderId="0" xfId="0" applyNumberFormat="1" applyFont="1"/>
    <xf numFmtId="0" fontId="0" fillId="0" borderId="0" xfId="0" applyFont="1" applyFill="1" applyBorder="1"/>
    <xf numFmtId="0" fontId="13" fillId="2" borderId="13" xfId="0" applyFont="1" applyFill="1" applyBorder="1"/>
    <xf numFmtId="0" fontId="0" fillId="0" borderId="11" xfId="0" applyBorder="1"/>
    <xf numFmtId="1" fontId="0" fillId="0" borderId="11" xfId="0" applyNumberFormat="1" applyBorder="1"/>
    <xf numFmtId="9" fontId="0" fillId="0" borderId="11" xfId="1" applyFont="1" applyBorder="1"/>
    <xf numFmtId="0" fontId="6" fillId="6" borderId="11" xfId="0" applyFont="1" applyFill="1" applyBorder="1"/>
    <xf numFmtId="0" fontId="6" fillId="0" borderId="11" xfId="0" applyFont="1" applyBorder="1"/>
    <xf numFmtId="0" fontId="13" fillId="2" borderId="14" xfId="0" applyFont="1" applyFill="1" applyBorder="1"/>
    <xf numFmtId="0" fontId="13" fillId="2" borderId="15" xfId="0" applyFont="1" applyFill="1" applyBorder="1"/>
    <xf numFmtId="9" fontId="13" fillId="2" borderId="15" xfId="1" applyNumberFormat="1" applyFont="1" applyFill="1" applyBorder="1"/>
    <xf numFmtId="9" fontId="13" fillId="2" borderId="16" xfId="1" applyNumberFormat="1" applyFont="1" applyFill="1" applyBorder="1"/>
    <xf numFmtId="0" fontId="13" fillId="2" borderId="16" xfId="0" applyFont="1" applyFill="1" applyBorder="1"/>
    <xf numFmtId="9" fontId="14" fillId="2" borderId="15" xfId="1" applyFont="1" applyFill="1" applyBorder="1"/>
  </cellXfs>
  <cellStyles count="2">
    <cellStyle name="Normal" xfId="0" builtinId="0"/>
    <cellStyle name="Porcentaje" xfId="1" builtinId="5"/>
  </cellStyles>
  <dxfs count="1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numFmt numFmtId="13" formatCode="0%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numFmt numFmtId="13" formatCode="0%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3" formatCode="0%"/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</dxf>
    <dxf>
      <numFmt numFmtId="1" formatCode="0"/>
    </dxf>
    <dxf>
      <numFmt numFmtId="1" formatCode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8" tint="0.59999389629810485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D9E1F2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8" tint="0.59999389629810485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D9E1F2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ill>
        <patternFill patternType="solid">
          <fgColor indexed="64"/>
          <bgColor theme="8" tint="0.59999389629810485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D9E1F2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border outline="0">
        <top style="thin">
          <color theme="1"/>
        </top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 POR</a:t>
            </a:r>
            <a:r>
              <a:rPr lang="es-CL" baseline="0"/>
              <a:t> SEMESTRE</a:t>
            </a:r>
            <a:endParaRPr lang="es-CL"/>
          </a:p>
          <a:p>
            <a:pPr>
              <a:defRPr/>
            </a:pPr>
            <a:r>
              <a:rPr lang="es-CL"/>
              <a:t>1RO POLITÉCNICO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'1ro Poli'!$B$22</c:f>
              <c:strCache>
                <c:ptCount val="1"/>
                <c:pt idx="0">
                  <c:v>SEMESTRE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'1ro Poli'!$A$23:$A$27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'1ro Poli'!$B$23:$B$27</c:f>
              <c:numCache>
                <c:formatCode>0%</c:formatCode>
                <c:ptCount val="5"/>
                <c:pt idx="0">
                  <c:v>0.41176470588235292</c:v>
                </c:pt>
                <c:pt idx="1">
                  <c:v>0.29411764705882354</c:v>
                </c:pt>
                <c:pt idx="2">
                  <c:v>5.8823529411764705E-2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FD-42AC-9A7A-0C0E2E93CAE3}"/>
            </c:ext>
          </c:extLst>
        </c:ser>
        <c:ser>
          <c:idx val="1"/>
          <c:order val="1"/>
          <c:tx>
            <c:strRef>
              <c:f>'1ro Poli'!$C$22</c:f>
              <c:strCache>
                <c:ptCount val="1"/>
                <c:pt idx="0">
                  <c:v>SEMESTRE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'1ro Poli'!$A$23:$A$27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'1ro Poli'!$C$23:$C$27</c:f>
              <c:numCache>
                <c:formatCode>0%</c:formatCode>
                <c:ptCount val="5"/>
                <c:pt idx="0">
                  <c:v>0.35294117647058826</c:v>
                </c:pt>
                <c:pt idx="1">
                  <c:v>0.35294117647058826</c:v>
                </c:pt>
                <c:pt idx="2">
                  <c:v>5.8823529411764705E-2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FD-42AC-9A7A-0C0E2E93CAE3}"/>
            </c:ext>
          </c:extLst>
        </c:ser>
        <c:ser>
          <c:idx val="2"/>
          <c:order val="2"/>
          <c:tx>
            <c:strRef>
              <c:f>'1ro Poli'!$D$22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'1ro Poli'!$A$23:$A$27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'1ro Poli'!$D$23:$D$27</c:f>
              <c:numCache>
                <c:formatCode>0%</c:formatCode>
                <c:ptCount val="5"/>
                <c:pt idx="0">
                  <c:v>0.38235294117647056</c:v>
                </c:pt>
                <c:pt idx="1">
                  <c:v>0.3235294117647059</c:v>
                </c:pt>
                <c:pt idx="2">
                  <c:v>5.8823529411764705E-2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FD-42AC-9A7A-0C0E2E93CAE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0023007"/>
        <c:axId val="1190018431"/>
      </c:barChart>
      <c:catAx>
        <c:axId val="119002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18431"/>
        <c:crosses val="autoZero"/>
        <c:auto val="1"/>
        <c:lblAlgn val="ctr"/>
        <c:lblOffset val="100"/>
        <c:noMultiLvlLbl val="0"/>
      </c:catAx>
      <c:valAx>
        <c:axId val="1190018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23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 POR SEMESTRE</a:t>
            </a:r>
          </a:p>
          <a:p>
            <a:pPr>
              <a:defRPr/>
            </a:pPr>
            <a:r>
              <a:rPr lang="es-CL"/>
              <a:t>2DO EJEC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'2do EJ'!$B$24</c:f>
              <c:strCache>
                <c:ptCount val="1"/>
                <c:pt idx="0">
                  <c:v>SEMESTRE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EJ'!$A$25:$A$29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EJ'!$B$25:$B$29</c:f>
              <c:numCache>
                <c:formatCode>0%</c:formatCode>
                <c:ptCount val="5"/>
                <c:pt idx="0">
                  <c:v>0.11764705882352941</c:v>
                </c:pt>
                <c:pt idx="1">
                  <c:v>0.47058823529411764</c:v>
                </c:pt>
                <c:pt idx="2">
                  <c:v>0.17647058823529413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91-419D-968D-871B6BAA3709}"/>
            </c:ext>
          </c:extLst>
        </c:ser>
        <c:ser>
          <c:idx val="1"/>
          <c:order val="1"/>
          <c:tx>
            <c:strRef>
              <c:f>'2do EJ'!$C$24</c:f>
              <c:strCache>
                <c:ptCount val="1"/>
                <c:pt idx="0">
                  <c:v>SEMESTRE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EJ'!$A$25:$A$29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EJ'!$C$25:$C$29</c:f>
              <c:numCache>
                <c:formatCode>0%</c:formatCode>
                <c:ptCount val="5"/>
                <c:pt idx="0">
                  <c:v>5.8823529411764705E-2</c:v>
                </c:pt>
                <c:pt idx="1">
                  <c:v>0.47058823529411764</c:v>
                </c:pt>
                <c:pt idx="2">
                  <c:v>0.23529411764705882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91-419D-968D-871B6BAA3709}"/>
            </c:ext>
          </c:extLst>
        </c:ser>
        <c:ser>
          <c:idx val="2"/>
          <c:order val="2"/>
          <c:tx>
            <c:strRef>
              <c:f>'2do EJ'!$D$24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EJ'!$A$25:$A$29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EJ'!$D$25:$D$29</c:f>
              <c:numCache>
                <c:formatCode>0%</c:formatCode>
                <c:ptCount val="5"/>
                <c:pt idx="0">
                  <c:v>8.8235294117647065E-2</c:v>
                </c:pt>
                <c:pt idx="1">
                  <c:v>0.47058823529411764</c:v>
                </c:pt>
                <c:pt idx="2">
                  <c:v>0.20588235294117646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91-419D-968D-871B6BAA370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0023007"/>
        <c:axId val="1190018431"/>
      </c:barChart>
      <c:catAx>
        <c:axId val="119002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18431"/>
        <c:crosses val="autoZero"/>
        <c:auto val="1"/>
        <c:lblAlgn val="ctr"/>
        <c:lblOffset val="100"/>
        <c:noMultiLvlLbl val="0"/>
      </c:catAx>
      <c:valAx>
        <c:axId val="1190018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23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HORAS POR</a:t>
            </a:r>
            <a:r>
              <a:rPr lang="es-CL" baseline="0"/>
              <a:t> SEMESTRE</a:t>
            </a:r>
            <a:r>
              <a:rPr lang="es-CL"/>
              <a:t> </a:t>
            </a:r>
          </a:p>
          <a:p>
            <a:pPr>
              <a:defRPr/>
            </a:pPr>
            <a:r>
              <a:rPr lang="es-CL"/>
              <a:t>2DOS IM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'2DO IM'!$B$21</c:f>
              <c:strCache>
                <c:ptCount val="1"/>
                <c:pt idx="0">
                  <c:v>total 1er semestre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IM'!$A$22:$A$26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IM'!$B$22:$B$26</c:f>
              <c:numCache>
                <c:formatCode>0%</c:formatCode>
                <c:ptCount val="5"/>
                <c:pt idx="0">
                  <c:v>0.2</c:v>
                </c:pt>
                <c:pt idx="1">
                  <c:v>0.5</c:v>
                </c:pt>
                <c:pt idx="2">
                  <c:v>0.16666666666666666</c:v>
                </c:pt>
                <c:pt idx="3">
                  <c:v>0.13333333333333333</c:v>
                </c:pt>
                <c:pt idx="4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46-47B0-9F21-DC0D06A74196}"/>
            </c:ext>
          </c:extLst>
        </c:ser>
        <c:ser>
          <c:idx val="1"/>
          <c:order val="1"/>
          <c:tx>
            <c:strRef>
              <c:f>'2DO IM'!$C$21</c:f>
              <c:strCache>
                <c:ptCount val="1"/>
                <c:pt idx="0">
                  <c:v>total 2do semestre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IM'!$A$22:$A$26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IM'!$C$22:$C$26</c:f>
              <c:numCache>
                <c:formatCode>0%</c:formatCode>
                <c:ptCount val="5"/>
                <c:pt idx="0">
                  <c:v>6.6666666666666666E-2</c:v>
                </c:pt>
                <c:pt idx="1">
                  <c:v>0.46666666666666667</c:v>
                </c:pt>
                <c:pt idx="2">
                  <c:v>0.33333333333333331</c:v>
                </c:pt>
                <c:pt idx="3">
                  <c:v>0.13333333333333333</c:v>
                </c:pt>
                <c:pt idx="4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46-47B0-9F21-DC0D06A74196}"/>
            </c:ext>
          </c:extLst>
        </c:ser>
        <c:ser>
          <c:idx val="2"/>
          <c:order val="2"/>
          <c:tx>
            <c:strRef>
              <c:f>'2DO IM'!$D$21</c:f>
              <c:strCache>
                <c:ptCount val="1"/>
                <c:pt idx="0">
                  <c:v>total anual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IM'!$A$22:$A$26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IM'!$D$22:$D$26</c:f>
              <c:numCache>
                <c:formatCode>0%</c:formatCode>
                <c:ptCount val="5"/>
                <c:pt idx="0">
                  <c:v>0.10239651416122005</c:v>
                </c:pt>
                <c:pt idx="1">
                  <c:v>0.42265795206971679</c:v>
                </c:pt>
                <c:pt idx="2">
                  <c:v>0.23965141612200436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46-47B0-9F21-DC0D06A7419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13929359"/>
        <c:axId val="1313936847"/>
      </c:barChart>
      <c:catAx>
        <c:axId val="131392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13936847"/>
        <c:crosses val="autoZero"/>
        <c:auto val="1"/>
        <c:lblAlgn val="ctr"/>
        <c:lblOffset val="100"/>
        <c:noMultiLvlLbl val="0"/>
      </c:catAx>
      <c:valAx>
        <c:axId val="1313936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1392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</a:t>
            </a:r>
          </a:p>
          <a:p>
            <a:pPr>
              <a:defRPr/>
            </a:pPr>
            <a:r>
              <a:rPr lang="es-CL"/>
              <a:t>2DO ABASTECIMIENTO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'2do AB'!$B$24</c:f>
              <c:strCache>
                <c:ptCount val="1"/>
                <c:pt idx="0">
                  <c:v>SEMESTRE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AB'!$A$25:$A$29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AB'!$B$25:$B$29</c:f>
              <c:numCache>
                <c:formatCode>0%</c:formatCode>
                <c:ptCount val="5"/>
                <c:pt idx="0">
                  <c:v>0.17647058823529413</c:v>
                </c:pt>
                <c:pt idx="1">
                  <c:v>0.17647058823529413</c:v>
                </c:pt>
                <c:pt idx="2">
                  <c:v>0.41176470588235292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B2-41DF-ADCA-9119260C0DF5}"/>
            </c:ext>
          </c:extLst>
        </c:ser>
        <c:ser>
          <c:idx val="1"/>
          <c:order val="1"/>
          <c:tx>
            <c:strRef>
              <c:f>'2do AB'!$C$24</c:f>
              <c:strCache>
                <c:ptCount val="1"/>
                <c:pt idx="0">
                  <c:v>SEMESTRE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AB'!$A$25:$A$29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AB'!$C$25:$C$29</c:f>
              <c:numCache>
                <c:formatCode>0%</c:formatCode>
                <c:ptCount val="5"/>
                <c:pt idx="0">
                  <c:v>0.11764705882352941</c:v>
                </c:pt>
                <c:pt idx="1">
                  <c:v>0.23529411764705882</c:v>
                </c:pt>
                <c:pt idx="2">
                  <c:v>0.41176470588235292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B2-41DF-ADCA-9119260C0DF5}"/>
            </c:ext>
          </c:extLst>
        </c:ser>
        <c:ser>
          <c:idx val="2"/>
          <c:order val="2"/>
          <c:tx>
            <c:strRef>
              <c:f>'2do AB'!$D$24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AB'!$A$25:$A$29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AB'!$D$25:$D$29</c:f>
              <c:numCache>
                <c:formatCode>0%</c:formatCode>
                <c:ptCount val="5"/>
                <c:pt idx="0">
                  <c:v>0.14705882352941177</c:v>
                </c:pt>
                <c:pt idx="1">
                  <c:v>0.20588235294117646</c:v>
                </c:pt>
                <c:pt idx="2">
                  <c:v>0.41176470588235292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B2-41DF-ADCA-9119260C0DF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0023007"/>
        <c:axId val="1190018431"/>
      </c:barChart>
      <c:catAx>
        <c:axId val="119002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18431"/>
        <c:crosses val="autoZero"/>
        <c:auto val="1"/>
        <c:lblAlgn val="ctr"/>
        <c:lblOffset val="100"/>
        <c:noMultiLvlLbl val="0"/>
      </c:catAx>
      <c:valAx>
        <c:axId val="1190018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23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</a:t>
            </a:r>
          </a:p>
          <a:p>
            <a:pPr>
              <a:defRPr/>
            </a:pPr>
            <a:r>
              <a:rPr lang="es-CL"/>
              <a:t>2DO ABASTECIMIENTO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'2do LT'!$B$24</c:f>
              <c:strCache>
                <c:ptCount val="1"/>
                <c:pt idx="0">
                  <c:v>SEMESTRE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LT'!$A$25:$A$29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LT'!$B$25:$B$29</c:f>
              <c:numCache>
                <c:formatCode>0%</c:formatCode>
                <c:ptCount val="5"/>
                <c:pt idx="0">
                  <c:v>0</c:v>
                </c:pt>
                <c:pt idx="1">
                  <c:v>0.47058823529411764</c:v>
                </c:pt>
                <c:pt idx="2">
                  <c:v>0.29411764705882354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E8-4B9F-9E53-4841D5946C6E}"/>
            </c:ext>
          </c:extLst>
        </c:ser>
        <c:ser>
          <c:idx val="1"/>
          <c:order val="1"/>
          <c:tx>
            <c:strRef>
              <c:f>'2do LT'!$C$24</c:f>
              <c:strCache>
                <c:ptCount val="1"/>
                <c:pt idx="0">
                  <c:v>SEMESTRE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LT'!$A$25:$A$29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LT'!$C$25:$C$29</c:f>
              <c:numCache>
                <c:formatCode>0%</c:formatCode>
                <c:ptCount val="5"/>
                <c:pt idx="0">
                  <c:v>0.29411764705882354</c:v>
                </c:pt>
                <c:pt idx="1">
                  <c:v>0.17647058823529413</c:v>
                </c:pt>
                <c:pt idx="2">
                  <c:v>0.29411764705882354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E8-4B9F-9E53-4841D5946C6E}"/>
            </c:ext>
          </c:extLst>
        </c:ser>
        <c:ser>
          <c:idx val="2"/>
          <c:order val="2"/>
          <c:tx>
            <c:strRef>
              <c:f>'2do LT'!$D$24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'2do LT'!$A$25:$A$29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'2do LT'!$D$25:$D$29</c:f>
              <c:numCache>
                <c:formatCode>0%</c:formatCode>
                <c:ptCount val="5"/>
                <c:pt idx="0">
                  <c:v>0.14705882352941177</c:v>
                </c:pt>
                <c:pt idx="1">
                  <c:v>0.3235294117647059</c:v>
                </c:pt>
                <c:pt idx="2">
                  <c:v>0.29411764705882354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E8-4B9F-9E53-4841D5946C6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0023007"/>
        <c:axId val="1190018431"/>
      </c:barChart>
      <c:catAx>
        <c:axId val="119002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18431"/>
        <c:crosses val="autoZero"/>
        <c:auto val="1"/>
        <c:lblAlgn val="ctr"/>
        <c:lblOffset val="100"/>
        <c:noMultiLvlLbl val="0"/>
      </c:catAx>
      <c:valAx>
        <c:axId val="1190018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90023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</a:t>
            </a:r>
            <a:br>
              <a:rPr lang="es-CL"/>
            </a:br>
            <a:r>
              <a:rPr lang="es-CL"/>
              <a:t>2DOS AÑOS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2DOS'!$A$4</c:f>
              <c:strCache>
                <c:ptCount val="1"/>
                <c:pt idx="0">
                  <c:v>Fac. Humanista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'RESUMEN 2DOS'!$B$3:$F$3</c:f>
              <c:strCache>
                <c:ptCount val="5"/>
                <c:pt idx="0">
                  <c:v>PRIMER AÑO</c:v>
                </c:pt>
                <c:pt idx="1">
                  <c:v>2DO EJ</c:v>
                </c:pt>
                <c:pt idx="2">
                  <c:v>2DO IM</c:v>
                </c:pt>
                <c:pt idx="3">
                  <c:v>2DO AB</c:v>
                </c:pt>
                <c:pt idx="4">
                  <c:v>2DO LT</c:v>
                </c:pt>
              </c:strCache>
            </c:strRef>
          </c:cat>
          <c:val>
            <c:numRef>
              <c:f>'RESUMEN 2DOS'!$B$4:$F$4</c:f>
              <c:numCache>
                <c:formatCode>0%</c:formatCode>
                <c:ptCount val="5"/>
                <c:pt idx="0">
                  <c:v>0.38235294117647056</c:v>
                </c:pt>
                <c:pt idx="1">
                  <c:v>8.8235294117647065E-2</c:v>
                </c:pt>
                <c:pt idx="2">
                  <c:v>0.10629067245119306</c:v>
                </c:pt>
                <c:pt idx="3">
                  <c:v>0.14705882352941177</c:v>
                </c:pt>
                <c:pt idx="4">
                  <c:v>0.14705882352941177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A-4DC1-AC1A-7E59FFD12F69}"/>
            </c:ext>
          </c:extLst>
        </c:ser>
        <c:ser>
          <c:idx val="1"/>
          <c:order val="1"/>
          <c:tx>
            <c:strRef>
              <c:f>'RESUMEN 2DOS'!$A$5</c:f>
              <c:strCache>
                <c:ptCount val="1"/>
                <c:pt idx="0">
                  <c:v>Fac. Cs. Básicas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'RESUMEN 2DOS'!$B$3:$F$3</c:f>
              <c:strCache>
                <c:ptCount val="5"/>
                <c:pt idx="0">
                  <c:v>PRIMER AÑO</c:v>
                </c:pt>
                <c:pt idx="1">
                  <c:v>2DO EJ</c:v>
                </c:pt>
                <c:pt idx="2">
                  <c:v>2DO IM</c:v>
                </c:pt>
                <c:pt idx="3">
                  <c:v>2DO AB</c:v>
                </c:pt>
                <c:pt idx="4">
                  <c:v>2DO LT</c:v>
                </c:pt>
              </c:strCache>
            </c:strRef>
          </c:cat>
          <c:val>
            <c:numRef>
              <c:f>'RESUMEN 2DOS'!$B$5:$F$5</c:f>
              <c:numCache>
                <c:formatCode>0%</c:formatCode>
                <c:ptCount val="5"/>
                <c:pt idx="0">
                  <c:v>0.3235294117647059</c:v>
                </c:pt>
                <c:pt idx="1">
                  <c:v>0.47058823529411764</c:v>
                </c:pt>
                <c:pt idx="2">
                  <c:v>0.42082429501084601</c:v>
                </c:pt>
                <c:pt idx="3">
                  <c:v>0.20588235294117646</c:v>
                </c:pt>
                <c:pt idx="4">
                  <c:v>0.3235294117647059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7A-4DC1-AC1A-7E59FFD12F69}"/>
            </c:ext>
          </c:extLst>
        </c:ser>
        <c:ser>
          <c:idx val="2"/>
          <c:order val="2"/>
          <c:tx>
            <c:strRef>
              <c:f>'RESUMEN 2DOS'!$A$6</c:f>
              <c:strCache>
                <c:ptCount val="1"/>
                <c:pt idx="0">
                  <c:v>Fac. 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'RESUMEN 2DOS'!$B$3:$F$3</c:f>
              <c:strCache>
                <c:ptCount val="5"/>
                <c:pt idx="0">
                  <c:v>PRIMER AÑO</c:v>
                </c:pt>
                <c:pt idx="1">
                  <c:v>2DO EJ</c:v>
                </c:pt>
                <c:pt idx="2">
                  <c:v>2DO IM</c:v>
                </c:pt>
                <c:pt idx="3">
                  <c:v>2DO AB</c:v>
                </c:pt>
                <c:pt idx="4">
                  <c:v>2DO LT</c:v>
                </c:pt>
              </c:strCache>
            </c:strRef>
          </c:cat>
          <c:val>
            <c:numRef>
              <c:f>'RESUMEN 2DOS'!$B$6:$F$6</c:f>
              <c:numCache>
                <c:formatCode>0%</c:formatCode>
                <c:ptCount val="5"/>
                <c:pt idx="0">
                  <c:v>5.8823529411764705E-2</c:v>
                </c:pt>
                <c:pt idx="1">
                  <c:v>0.20588235294117646</c:v>
                </c:pt>
                <c:pt idx="2">
                  <c:v>0.23861171366594361</c:v>
                </c:pt>
                <c:pt idx="3">
                  <c:v>0.41176470588235292</c:v>
                </c:pt>
                <c:pt idx="4">
                  <c:v>0.29411764705882354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7A-4DC1-AC1A-7E59FFD12F69}"/>
            </c:ext>
          </c:extLst>
        </c:ser>
        <c:ser>
          <c:idx val="3"/>
          <c:order val="3"/>
          <c:tx>
            <c:strRef>
              <c:f>'RESUMEN 2DOS'!$A$7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'RESUMEN 2DOS'!$B$3:$F$3</c:f>
              <c:strCache>
                <c:ptCount val="5"/>
                <c:pt idx="0">
                  <c:v>PRIMER AÑO</c:v>
                </c:pt>
                <c:pt idx="1">
                  <c:v>2DO EJ</c:v>
                </c:pt>
                <c:pt idx="2">
                  <c:v>2DO IM</c:v>
                </c:pt>
                <c:pt idx="3">
                  <c:v>2DO AB</c:v>
                </c:pt>
                <c:pt idx="4">
                  <c:v>2DO LT</c:v>
                </c:pt>
              </c:strCache>
            </c:strRef>
          </c:cat>
          <c:val>
            <c:numRef>
              <c:f>'RESUMEN 2DOS'!$B$7:$F$7</c:f>
              <c:numCache>
                <c:formatCode>0%</c:formatCode>
                <c:ptCount val="5"/>
                <c:pt idx="0">
                  <c:v>0.11764705882352941</c:v>
                </c:pt>
                <c:pt idx="1">
                  <c:v>0.11764705882352941</c:v>
                </c:pt>
                <c:pt idx="2">
                  <c:v>0.11713665943600868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7A-4DC1-AC1A-7E59FFD12F69}"/>
            </c:ext>
          </c:extLst>
        </c:ser>
        <c:ser>
          <c:idx val="4"/>
          <c:order val="4"/>
          <c:tx>
            <c:strRef>
              <c:f>'RESUMEN 2DOS'!$A$8</c:f>
              <c:strCache>
                <c:ptCount val="1"/>
                <c:pt idx="0">
                  <c:v>Ed.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'RESUMEN 2DOS'!$B$3:$F$3</c:f>
              <c:strCache>
                <c:ptCount val="5"/>
                <c:pt idx="0">
                  <c:v>PRIMER AÑO</c:v>
                </c:pt>
                <c:pt idx="1">
                  <c:v>2DO EJ</c:v>
                </c:pt>
                <c:pt idx="2">
                  <c:v>2DO IM</c:v>
                </c:pt>
                <c:pt idx="3">
                  <c:v>2DO AB</c:v>
                </c:pt>
                <c:pt idx="4">
                  <c:v>2DO LT</c:v>
                </c:pt>
              </c:strCache>
            </c:strRef>
          </c:cat>
          <c:val>
            <c:numRef>
              <c:f>'RESUMEN 2DOS'!$B$8:$F$8</c:f>
              <c:numCache>
                <c:formatCode>0%</c:formatCode>
                <c:ptCount val="5"/>
                <c:pt idx="0">
                  <c:v>0.11764705882352941</c:v>
                </c:pt>
                <c:pt idx="1">
                  <c:v>0.11764705882352941</c:v>
                </c:pt>
                <c:pt idx="2">
                  <c:v>0.11713665943600868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7A-4DC1-AC1A-7E59FFD12F6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087462927"/>
        <c:axId val="1087460431"/>
      </c:barChart>
      <c:catAx>
        <c:axId val="1087462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087460431"/>
        <c:crosses val="autoZero"/>
        <c:auto val="1"/>
        <c:lblAlgn val="ctr"/>
        <c:lblOffset val="100"/>
        <c:noMultiLvlLbl val="0"/>
      </c:catAx>
      <c:valAx>
        <c:axId val="1087460431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087462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 POR</a:t>
            </a:r>
            <a:r>
              <a:rPr lang="es-CL" baseline="0"/>
              <a:t> SEMESTRE</a:t>
            </a:r>
            <a:r>
              <a:rPr lang="es-CL"/>
              <a:t/>
            </a:r>
            <a:br>
              <a:rPr lang="es-CL"/>
            </a:br>
            <a:r>
              <a:rPr lang="es-CL"/>
              <a:t>3RO</a:t>
            </a:r>
            <a:r>
              <a:rPr lang="es-CL" baseline="0"/>
              <a:t> EJ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'3ROS EJ'!$B$25</c:f>
              <c:strCache>
                <c:ptCount val="1"/>
                <c:pt idx="0">
                  <c:v>SEMESTRE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'3ROS EJ'!$A$26:$A$30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'3ROS EJ'!$B$26:$B$30</c:f>
              <c:numCache>
                <c:formatCode>0%</c:formatCode>
                <c:ptCount val="5"/>
                <c:pt idx="0">
                  <c:v>0.26666666666666666</c:v>
                </c:pt>
                <c:pt idx="1">
                  <c:v>0.26666666666666666</c:v>
                </c:pt>
                <c:pt idx="2">
                  <c:v>0.2</c:v>
                </c:pt>
                <c:pt idx="3">
                  <c:v>0.13333333333333333</c:v>
                </c:pt>
                <c:pt idx="4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5E-47A4-BDA1-EED1AE141BE9}"/>
            </c:ext>
          </c:extLst>
        </c:ser>
        <c:ser>
          <c:idx val="1"/>
          <c:order val="1"/>
          <c:tx>
            <c:strRef>
              <c:f>'3ROS EJ'!$C$25</c:f>
              <c:strCache>
                <c:ptCount val="1"/>
                <c:pt idx="0">
                  <c:v>SEMESTRE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'3ROS EJ'!$A$26:$A$30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'3ROS EJ'!$C$26:$C$30</c:f>
              <c:numCache>
                <c:formatCode>0%</c:formatCode>
                <c:ptCount val="5"/>
                <c:pt idx="0">
                  <c:v>0.26315789473684209</c:v>
                </c:pt>
                <c:pt idx="1">
                  <c:v>0.21052631578947367</c:v>
                </c:pt>
                <c:pt idx="2">
                  <c:v>0.31578947368421051</c:v>
                </c:pt>
                <c:pt idx="3">
                  <c:v>0.10526315789473684</c:v>
                </c:pt>
                <c:pt idx="4">
                  <c:v>0.10526315789473684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5E-47A4-BDA1-EED1AE141BE9}"/>
            </c:ext>
          </c:extLst>
        </c:ser>
        <c:ser>
          <c:idx val="2"/>
          <c:order val="2"/>
          <c:tx>
            <c:strRef>
              <c:f>'3ROS EJ'!$D$25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'3ROS EJ'!$A$26:$A$30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'3ROS EJ'!$D$26:$D$30</c:f>
              <c:numCache>
                <c:formatCode>0%</c:formatCode>
                <c:ptCount val="5"/>
                <c:pt idx="0">
                  <c:v>0.26470588235294118</c:v>
                </c:pt>
                <c:pt idx="1">
                  <c:v>0.23529411764705882</c:v>
                </c:pt>
                <c:pt idx="2">
                  <c:v>0.26470588235294118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5E-47A4-BDA1-EED1AE141BE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0207727"/>
        <c:axId val="570204399"/>
      </c:barChart>
      <c:catAx>
        <c:axId val="570207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0204399"/>
        <c:crosses val="autoZero"/>
        <c:auto val="1"/>
        <c:lblAlgn val="ctr"/>
        <c:lblOffset val="100"/>
        <c:noMultiLvlLbl val="0"/>
      </c:catAx>
      <c:valAx>
        <c:axId val="570204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0207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DE HORAS POR SEMESTRE</a:t>
            </a:r>
          </a:p>
          <a:p>
            <a:pPr>
              <a:defRPr/>
            </a:pPr>
            <a:r>
              <a:rPr lang="es-CL" baseline="0"/>
              <a:t>4TO EJ 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'4TO EJ'!$B$35</c:f>
              <c:strCache>
                <c:ptCount val="1"/>
                <c:pt idx="0">
                  <c:v>SEMESTRE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'4TO EJ'!$A$36:$A$40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'4TO EJ'!$B$36:$B$40</c:f>
              <c:numCache>
                <c:formatCode>0%</c:formatCode>
                <c:ptCount val="5"/>
                <c:pt idx="0">
                  <c:v>5.8823529411764705E-2</c:v>
                </c:pt>
                <c:pt idx="1">
                  <c:v>0.17647058823529413</c:v>
                </c:pt>
                <c:pt idx="2">
                  <c:v>0.17647058823529413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B6-4FF3-B21A-55FD47108927}"/>
            </c:ext>
          </c:extLst>
        </c:ser>
        <c:ser>
          <c:idx val="1"/>
          <c:order val="1"/>
          <c:tx>
            <c:strRef>
              <c:f>'4TO EJ'!$C$35</c:f>
              <c:strCache>
                <c:ptCount val="1"/>
                <c:pt idx="0">
                  <c:v>SEMESTRE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'4TO EJ'!$A$36:$A$40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'4TO EJ'!$C$36:$C$40</c:f>
              <c:numCache>
                <c:formatCode>0%</c:formatCode>
                <c:ptCount val="5"/>
                <c:pt idx="0">
                  <c:v>0.22222222222222221</c:v>
                </c:pt>
                <c:pt idx="1">
                  <c:v>0.1111111111111111</c:v>
                </c:pt>
                <c:pt idx="2">
                  <c:v>0.1111111111111111</c:v>
                </c:pt>
                <c:pt idx="3">
                  <c:v>0.1111111111111111</c:v>
                </c:pt>
                <c:pt idx="4">
                  <c:v>0.1111111111111111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B6-4FF3-B21A-55FD47108927}"/>
            </c:ext>
          </c:extLst>
        </c:ser>
        <c:ser>
          <c:idx val="2"/>
          <c:order val="2"/>
          <c:tx>
            <c:strRef>
              <c:f>'4TO EJ'!$D$35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'4TO EJ'!$A$36:$A$40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'4TO EJ'!$D$36:$D$40</c:f>
              <c:numCache>
                <c:formatCode>0%</c:formatCode>
                <c:ptCount val="5"/>
                <c:pt idx="0">
                  <c:v>0.14285714285714285</c:v>
                </c:pt>
                <c:pt idx="1">
                  <c:v>0.14285714285714285</c:v>
                </c:pt>
                <c:pt idx="2">
                  <c:v>0.48571428571428571</c:v>
                </c:pt>
                <c:pt idx="3">
                  <c:v>0.11428571428571428</c:v>
                </c:pt>
                <c:pt idx="4">
                  <c:v>0.11428571428571428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B6-4FF3-B21A-55FD47108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324239"/>
        <c:axId val="571323407"/>
      </c:barChart>
      <c:catAx>
        <c:axId val="571324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1323407"/>
        <c:crosses val="autoZero"/>
        <c:auto val="1"/>
        <c:lblAlgn val="ctr"/>
        <c:lblOffset val="100"/>
        <c:noMultiLvlLbl val="0"/>
      </c:catAx>
      <c:valAx>
        <c:axId val="571323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1324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</a:t>
            </a:r>
            <a:r>
              <a:rPr lang="es-CL" baseline="0"/>
              <a:t> HORAS</a:t>
            </a:r>
            <a:br>
              <a:rPr lang="es-CL" baseline="0"/>
            </a:br>
            <a:r>
              <a:rPr lang="es-CL" baseline="0"/>
              <a:t>1RO EJ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EJ'!$A$2:$B$2</c:f>
              <c:strCache>
                <c:ptCount val="2"/>
                <c:pt idx="0">
                  <c:v>1ER AÑO POLI</c:v>
                </c:pt>
                <c:pt idx="1">
                  <c:v>Fac. Humanista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EJ'!$C$1:$H$1</c15:sqref>
                  </c15:fullRef>
                </c:ext>
              </c:extLst>
              <c:f>'RESUMEN EJ'!$H$1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EJ'!$C$2:$H$2</c15:sqref>
                  </c15:fullRef>
                </c:ext>
              </c:extLst>
              <c:f>'RESUMEN EJ'!$H$2</c:f>
              <c:numCache>
                <c:formatCode>General</c:formatCode>
                <c:ptCount val="1"/>
                <c:pt idx="0" formatCode="0%">
                  <c:v>0.38235294117647056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7D-455D-84B2-C3DA8E0AF929}"/>
            </c:ext>
          </c:extLst>
        </c:ser>
        <c:ser>
          <c:idx val="1"/>
          <c:order val="1"/>
          <c:tx>
            <c:strRef>
              <c:f>'RESUMEN EJ'!$A$3:$B$3</c:f>
              <c:strCache>
                <c:ptCount val="2"/>
                <c:pt idx="0">
                  <c:v>1ER AÑO POLI</c:v>
                </c:pt>
                <c:pt idx="1">
                  <c:v>Fac. Cs. Básicas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EJ'!$C$1:$H$1</c15:sqref>
                  </c15:fullRef>
                </c:ext>
              </c:extLst>
              <c:f>'RESUMEN EJ'!$H$1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EJ'!$C$3:$H$3</c15:sqref>
                  </c15:fullRef>
                </c:ext>
              </c:extLst>
              <c:f>'RESUMEN EJ'!$H$3</c:f>
              <c:numCache>
                <c:formatCode>General</c:formatCode>
                <c:ptCount val="1"/>
                <c:pt idx="0" formatCode="0%">
                  <c:v>0.3235294117647059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7D-455D-84B2-C3DA8E0AF929}"/>
            </c:ext>
          </c:extLst>
        </c:ser>
        <c:ser>
          <c:idx val="2"/>
          <c:order val="2"/>
          <c:tx>
            <c:strRef>
              <c:f>'RESUMEN EJ'!$A$4:$B$4</c:f>
              <c:strCache>
                <c:ptCount val="2"/>
                <c:pt idx="0">
                  <c:v>1ER AÑO POLI</c:v>
                </c:pt>
                <c:pt idx="1">
                  <c:v>Fac. 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EJ'!$C$1:$H$1</c15:sqref>
                  </c15:fullRef>
                </c:ext>
              </c:extLst>
              <c:f>'RESUMEN EJ'!$H$1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EJ'!$C$4:$H$4</c15:sqref>
                  </c15:fullRef>
                </c:ext>
              </c:extLst>
              <c:f>'RESUMEN EJ'!$H$4</c:f>
              <c:numCache>
                <c:formatCode>General</c:formatCode>
                <c:ptCount val="1"/>
                <c:pt idx="0" formatCode="0%">
                  <c:v>5.8823529411764705E-2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7D-455D-84B2-C3DA8E0AF929}"/>
            </c:ext>
          </c:extLst>
        </c:ser>
        <c:ser>
          <c:idx val="3"/>
          <c:order val="3"/>
          <c:tx>
            <c:strRef>
              <c:f>'RESUMEN EJ'!$A$5:$B$5</c:f>
              <c:strCache>
                <c:ptCount val="2"/>
                <c:pt idx="0">
                  <c:v>1ER AÑO POLI</c:v>
                </c:pt>
                <c:pt idx="1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EJ'!$C$1:$H$1</c15:sqref>
                  </c15:fullRef>
                </c:ext>
              </c:extLst>
              <c:f>'RESUMEN EJ'!$H$1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EJ'!$C$5:$H$5</c15:sqref>
                  </c15:fullRef>
                </c:ext>
              </c:extLst>
              <c:f>'RESUMEN EJ'!$H$5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E7D-455D-84B2-C3DA8E0AF929}"/>
            </c:ext>
          </c:extLst>
        </c:ser>
        <c:ser>
          <c:idx val="4"/>
          <c:order val="4"/>
          <c:tx>
            <c:strRef>
              <c:f>'RESUMEN EJ'!$A$6:$B$6</c:f>
              <c:strCache>
                <c:ptCount val="2"/>
                <c:pt idx="0">
                  <c:v>1ER AÑO POLI</c:v>
                </c:pt>
                <c:pt idx="1">
                  <c:v>Ed.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EJ'!$C$1:$H$1</c15:sqref>
                  </c15:fullRef>
                </c:ext>
              </c:extLst>
              <c:f>'RESUMEN EJ'!$H$1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EJ'!$C$6:$H$6</c15:sqref>
                  </c15:fullRef>
                </c:ext>
              </c:extLst>
              <c:f>'RESUMEN EJ'!$H$6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E7D-455D-84B2-C3DA8E0AF9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5096575"/>
        <c:axId val="575104479"/>
      </c:barChart>
      <c:catAx>
        <c:axId val="575096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5104479"/>
        <c:crosses val="autoZero"/>
        <c:auto val="1"/>
        <c:lblAlgn val="ctr"/>
        <c:lblOffset val="100"/>
        <c:noMultiLvlLbl val="0"/>
      </c:catAx>
      <c:valAx>
        <c:axId val="57510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509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 HORAS </a:t>
            </a:r>
            <a:br>
              <a:rPr lang="es-CL"/>
            </a:br>
            <a:r>
              <a:rPr lang="es-CL"/>
              <a:t>2DO</a:t>
            </a:r>
            <a:r>
              <a:rPr lang="es-CL" baseline="0"/>
              <a:t> EJ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EJ'!$B$10</c:f>
              <c:strCache>
                <c:ptCount val="1"/>
                <c:pt idx="0">
                  <c:v>Fac. Humanista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EJ'!$C$9:$H$9</c15:sqref>
                  </c15:fullRef>
                </c:ext>
              </c:extLst>
              <c:f>'RESUMEN EJ'!$H$9</c:f>
              <c:strCache>
                <c:ptCount val="1"/>
                <c:pt idx="0">
                  <c:v>TOTAL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EJ'!$C$10:$H$10</c15:sqref>
                  </c15:fullRef>
                </c:ext>
              </c:extLst>
              <c:f>'RESUMEN EJ'!$H$10</c:f>
              <c:numCache>
                <c:formatCode>0</c:formatCode>
                <c:ptCount val="1"/>
                <c:pt idx="0" formatCode="0%">
                  <c:v>8.8235294117647065E-2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8A-4396-BADA-2B4D8A68B549}"/>
            </c:ext>
          </c:extLst>
        </c:ser>
        <c:ser>
          <c:idx val="1"/>
          <c:order val="1"/>
          <c:tx>
            <c:strRef>
              <c:f>'RESUMEN EJ'!$B$11</c:f>
              <c:strCache>
                <c:ptCount val="1"/>
                <c:pt idx="0">
                  <c:v>Fac. Cs. Básicas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EJ'!$C$9:$H$9</c15:sqref>
                  </c15:fullRef>
                </c:ext>
              </c:extLst>
              <c:f>'RESUMEN EJ'!$H$9</c:f>
              <c:strCache>
                <c:ptCount val="1"/>
                <c:pt idx="0">
                  <c:v>TOTAL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EJ'!$C$11:$H$11</c15:sqref>
                  </c15:fullRef>
                </c:ext>
              </c:extLst>
              <c:f>'RESUMEN EJ'!$H$11</c:f>
              <c:numCache>
                <c:formatCode>0</c:formatCode>
                <c:ptCount val="1"/>
                <c:pt idx="0" formatCode="0%">
                  <c:v>0.47058823529411764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8A-4396-BADA-2B4D8A68B549}"/>
            </c:ext>
          </c:extLst>
        </c:ser>
        <c:ser>
          <c:idx val="2"/>
          <c:order val="2"/>
          <c:tx>
            <c:strRef>
              <c:f>'RESUMEN EJ'!$B$12</c:f>
              <c:strCache>
                <c:ptCount val="1"/>
                <c:pt idx="0">
                  <c:v>Fac. 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EJ'!$C$9:$H$9</c15:sqref>
                  </c15:fullRef>
                </c:ext>
              </c:extLst>
              <c:f>'RESUMEN EJ'!$H$9</c:f>
              <c:strCache>
                <c:ptCount val="1"/>
                <c:pt idx="0">
                  <c:v>TOTAL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EJ'!$C$12:$H$12</c15:sqref>
                  </c15:fullRef>
                </c:ext>
              </c:extLst>
              <c:f>'RESUMEN EJ'!$H$12</c:f>
              <c:numCache>
                <c:formatCode>0</c:formatCode>
                <c:ptCount val="1"/>
                <c:pt idx="0" formatCode="0%">
                  <c:v>0.20588235294117646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8A-4396-BADA-2B4D8A68B549}"/>
            </c:ext>
          </c:extLst>
        </c:ser>
        <c:ser>
          <c:idx val="3"/>
          <c:order val="3"/>
          <c:tx>
            <c:strRef>
              <c:f>'RESUMEN EJ'!$B$13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EJ'!$C$9:$H$9</c15:sqref>
                  </c15:fullRef>
                </c:ext>
              </c:extLst>
              <c:f>'RESUMEN EJ'!$H$9</c:f>
              <c:strCache>
                <c:ptCount val="1"/>
                <c:pt idx="0">
                  <c:v>TOTAL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EJ'!$C$13:$H$13</c15:sqref>
                  </c15:fullRef>
                </c:ext>
              </c:extLst>
              <c:f>'RESUMEN EJ'!$H$13</c:f>
              <c:numCache>
                <c:formatCode>0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8A-4396-BADA-2B4D8A68B549}"/>
            </c:ext>
          </c:extLst>
        </c:ser>
        <c:ser>
          <c:idx val="4"/>
          <c:order val="4"/>
          <c:tx>
            <c:strRef>
              <c:f>'RESUMEN EJ'!$B$14</c:f>
              <c:strCache>
                <c:ptCount val="1"/>
                <c:pt idx="0">
                  <c:v>Ed.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EJ'!$C$9:$H$9</c15:sqref>
                  </c15:fullRef>
                </c:ext>
              </c:extLst>
              <c:f>'RESUMEN EJ'!$H$9</c:f>
              <c:strCache>
                <c:ptCount val="1"/>
                <c:pt idx="0">
                  <c:v>TOTAL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EJ'!$C$14:$H$14</c15:sqref>
                  </c15:fullRef>
                </c:ext>
              </c:extLst>
              <c:f>'RESUMEN EJ'!$H$14</c:f>
              <c:numCache>
                <c:formatCode>0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8A-4396-BADA-2B4D8A68B54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3267471"/>
        <c:axId val="573276207"/>
      </c:barChart>
      <c:catAx>
        <c:axId val="573267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3276207"/>
        <c:crosses val="autoZero"/>
        <c:auto val="1"/>
        <c:lblAlgn val="ctr"/>
        <c:lblOffset val="100"/>
        <c:noMultiLvlLbl val="0"/>
      </c:catAx>
      <c:valAx>
        <c:axId val="573276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732674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3RO EJ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EJ'!$B$18</c:f>
              <c:strCache>
                <c:ptCount val="1"/>
                <c:pt idx="0">
                  <c:v>HUMANÍSTICA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EJ'!$C$17:$H$17</c15:sqref>
                  </c15:fullRef>
                </c:ext>
              </c:extLst>
              <c:f>'RESUMEN EJ'!$H$17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EJ'!$C$18:$H$18</c15:sqref>
                  </c15:fullRef>
                </c:ext>
              </c:extLst>
              <c:f>'RESUMEN EJ'!$H$18</c:f>
              <c:numCache>
                <c:formatCode>General</c:formatCode>
                <c:ptCount val="1"/>
                <c:pt idx="0" formatCode="0%">
                  <c:v>0.26470588235294118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92-43A4-A216-0C0F087D7B3A}"/>
            </c:ext>
          </c:extLst>
        </c:ser>
        <c:ser>
          <c:idx val="1"/>
          <c:order val="1"/>
          <c:tx>
            <c:strRef>
              <c:f>'RESUMEN EJ'!$B$19</c:f>
              <c:strCache>
                <c:ptCount val="1"/>
                <c:pt idx="0">
                  <c:v>CS. BÁSICAS Y APLICADAS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EJ'!$C$17:$H$17</c15:sqref>
                  </c15:fullRef>
                </c:ext>
              </c:extLst>
              <c:f>'RESUMEN EJ'!$H$17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EJ'!$C$19:$H$19</c15:sqref>
                  </c15:fullRef>
                </c:ext>
              </c:extLst>
              <c:f>'RESUMEN EJ'!$H$19</c:f>
              <c:numCache>
                <c:formatCode>General</c:formatCode>
                <c:ptCount val="1"/>
                <c:pt idx="0" formatCode="0%">
                  <c:v>0.23529411764705882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92-43A4-A216-0C0F087D7B3A}"/>
            </c:ext>
          </c:extLst>
        </c:ser>
        <c:ser>
          <c:idx val="2"/>
          <c:order val="2"/>
          <c:tx>
            <c:strRef>
              <c:f>'RESUMEN EJ'!$B$20</c:f>
              <c:strCache>
                <c:ptCount val="1"/>
                <c:pt idx="0">
                  <c:v>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EJ'!$C$17:$H$17</c15:sqref>
                  </c15:fullRef>
                </c:ext>
              </c:extLst>
              <c:f>'RESUMEN EJ'!$H$17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EJ'!$C$20:$H$20</c15:sqref>
                  </c15:fullRef>
                </c:ext>
              </c:extLst>
              <c:f>'RESUMEN EJ'!$H$20</c:f>
              <c:numCache>
                <c:formatCode>General</c:formatCode>
                <c:ptCount val="1"/>
                <c:pt idx="0" formatCode="0%">
                  <c:v>0.26470588235294118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92-43A4-A216-0C0F087D7B3A}"/>
            </c:ext>
          </c:extLst>
        </c:ser>
        <c:ser>
          <c:idx val="3"/>
          <c:order val="3"/>
          <c:tx>
            <c:strRef>
              <c:f>'RESUMEN EJ'!$B$21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EJ'!$C$17:$H$17</c15:sqref>
                  </c15:fullRef>
                </c:ext>
              </c:extLst>
              <c:f>'RESUMEN EJ'!$H$17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EJ'!$C$21:$H$21</c15:sqref>
                  </c15:fullRef>
                </c:ext>
              </c:extLst>
              <c:f>'RESUMEN EJ'!$H$21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792-43A4-A216-0C0F087D7B3A}"/>
            </c:ext>
          </c:extLst>
        </c:ser>
        <c:ser>
          <c:idx val="4"/>
          <c:order val="4"/>
          <c:tx>
            <c:strRef>
              <c:f>'RESUMEN EJ'!$B$22</c:f>
              <c:strCache>
                <c:ptCount val="1"/>
                <c:pt idx="0">
                  <c:v>EDUCACIÓN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EJ'!$C$17:$H$17</c15:sqref>
                  </c15:fullRef>
                </c:ext>
              </c:extLst>
              <c:f>'RESUMEN EJ'!$H$17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EJ'!$C$22:$H$22</c15:sqref>
                  </c15:fullRef>
                </c:ext>
              </c:extLst>
              <c:f>'RESUMEN EJ'!$H$22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792-43A4-A216-0C0F087D7B3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22356576"/>
        <c:axId val="1622359072"/>
      </c:barChart>
      <c:catAx>
        <c:axId val="162235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22359072"/>
        <c:crosses val="autoZero"/>
        <c:auto val="1"/>
        <c:lblAlgn val="ctr"/>
        <c:lblOffset val="100"/>
        <c:noMultiLvlLbl val="0"/>
      </c:catAx>
      <c:valAx>
        <c:axId val="1622359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2235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4TO EJ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EJ'!$B$25</c:f>
              <c:strCache>
                <c:ptCount val="1"/>
                <c:pt idx="0">
                  <c:v>HUMANÍSTICA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EJ'!$C$24:$H$24</c15:sqref>
                  </c15:fullRef>
                </c:ext>
              </c:extLst>
              <c:f>'RESUMEN EJ'!$H$24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EJ'!$C$25:$H$25</c15:sqref>
                  </c15:fullRef>
                </c:ext>
              </c:extLst>
              <c:f>'RESUMEN EJ'!$H$25</c:f>
              <c:numCache>
                <c:formatCode>General</c:formatCode>
                <c:ptCount val="1"/>
                <c:pt idx="0" formatCode="0%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C-48CA-BDDE-1C13EE428129}"/>
            </c:ext>
          </c:extLst>
        </c:ser>
        <c:ser>
          <c:idx val="1"/>
          <c:order val="1"/>
          <c:tx>
            <c:strRef>
              <c:f>'RESUMEN EJ'!$B$26</c:f>
              <c:strCache>
                <c:ptCount val="1"/>
                <c:pt idx="0">
                  <c:v>CS. BÁSICAS Y APLICADAS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EJ'!$C$24:$H$24</c15:sqref>
                  </c15:fullRef>
                </c:ext>
              </c:extLst>
              <c:f>'RESUMEN EJ'!$H$24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EJ'!$C$26:$H$26</c15:sqref>
                  </c15:fullRef>
                </c:ext>
              </c:extLst>
              <c:f>'RESUMEN EJ'!$H$26</c:f>
              <c:numCache>
                <c:formatCode>General</c:formatCode>
                <c:ptCount val="1"/>
                <c:pt idx="0" formatCode="0%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EC-48CA-BDDE-1C13EE428129}"/>
            </c:ext>
          </c:extLst>
        </c:ser>
        <c:ser>
          <c:idx val="2"/>
          <c:order val="2"/>
          <c:tx>
            <c:strRef>
              <c:f>'RESUMEN EJ'!$B$27</c:f>
              <c:strCache>
                <c:ptCount val="1"/>
                <c:pt idx="0">
                  <c:v>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EJ'!$C$24:$H$24</c15:sqref>
                  </c15:fullRef>
                </c:ext>
              </c:extLst>
              <c:f>'RESUMEN EJ'!$H$24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EJ'!$C$27:$H$27</c15:sqref>
                  </c15:fullRef>
                </c:ext>
              </c:extLst>
              <c:f>'RESUMEN EJ'!$H$27</c:f>
              <c:numCache>
                <c:formatCode>General</c:formatCode>
                <c:ptCount val="1"/>
                <c:pt idx="0" formatCode="0%">
                  <c:v>0.48571428571428571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EC-48CA-BDDE-1C13EE428129}"/>
            </c:ext>
          </c:extLst>
        </c:ser>
        <c:ser>
          <c:idx val="3"/>
          <c:order val="3"/>
          <c:tx>
            <c:strRef>
              <c:f>'RESUMEN EJ'!$B$28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EJ'!$C$24:$H$24</c15:sqref>
                  </c15:fullRef>
                </c:ext>
              </c:extLst>
              <c:f>'RESUMEN EJ'!$H$24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EJ'!$C$28:$H$28</c15:sqref>
                  </c15:fullRef>
                </c:ext>
              </c:extLst>
              <c:f>'RESUMEN EJ'!$H$28</c:f>
              <c:numCache>
                <c:formatCode>General</c:formatCode>
                <c:ptCount val="1"/>
                <c:pt idx="0" formatCode="0%">
                  <c:v>0.11428571428571428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EC-48CA-BDDE-1C13EE428129}"/>
            </c:ext>
          </c:extLst>
        </c:ser>
        <c:ser>
          <c:idx val="4"/>
          <c:order val="4"/>
          <c:tx>
            <c:strRef>
              <c:f>'RESUMEN EJ'!$B$29</c:f>
              <c:strCache>
                <c:ptCount val="1"/>
                <c:pt idx="0">
                  <c:v>EDUCACIÓN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EJ'!$C$24:$H$24</c15:sqref>
                  </c15:fullRef>
                </c:ext>
              </c:extLst>
              <c:f>'RESUMEN EJ'!$H$24</c:f>
              <c:strCache>
                <c:ptCount val="1"/>
                <c:pt idx="0">
                  <c:v>TOTAL 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EJ'!$C$29:$H$29</c15:sqref>
                  </c15:fullRef>
                </c:ext>
              </c:extLst>
              <c:f>'RESUMEN EJ'!$H$29</c:f>
              <c:numCache>
                <c:formatCode>General</c:formatCode>
                <c:ptCount val="1"/>
                <c:pt idx="0" formatCode="0%">
                  <c:v>0.11428571428571428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AEC-48CA-BDDE-1C13EE4281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43934496"/>
        <c:axId val="1638995632"/>
      </c:barChart>
      <c:catAx>
        <c:axId val="164393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38995632"/>
        <c:crosses val="autoZero"/>
        <c:auto val="1"/>
        <c:lblAlgn val="ctr"/>
        <c:lblOffset val="100"/>
        <c:noMultiLvlLbl val="0"/>
      </c:catAx>
      <c:valAx>
        <c:axId val="163899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43934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RESUMEN</a:t>
            </a:r>
            <a:r>
              <a:rPr lang="es-CL" baseline="0"/>
              <a:t> ESCALAFÓN</a:t>
            </a:r>
          </a:p>
          <a:p>
            <a:pPr>
              <a:defRPr/>
            </a:pPr>
            <a:r>
              <a:rPr lang="es-CL" baseline="0"/>
              <a:t>EJECUTIVOS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EJ'!$J$2</c:f>
              <c:strCache>
                <c:ptCount val="1"/>
                <c:pt idx="0">
                  <c:v>Fac. Humanista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EJ'!$K$1:$L$1</c15:sqref>
                  </c15:fullRef>
                </c:ext>
              </c:extLst>
              <c:f>'RESUMEN EJ'!$L$1</c:f>
              <c:strCache>
                <c:ptCount val="1"/>
                <c:pt idx="0">
                  <c:v>Porcentaje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EJ'!$K$2:$L$2</c15:sqref>
                  </c15:fullRef>
                </c:ext>
              </c:extLst>
              <c:f>'RESUMEN EJ'!$L$2</c:f>
              <c:numCache>
                <c:formatCode>0%</c:formatCode>
                <c:ptCount val="1"/>
                <c:pt idx="0">
                  <c:v>0.21897810218978103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83-4B56-8E34-4E3B1FCA4735}"/>
            </c:ext>
          </c:extLst>
        </c:ser>
        <c:ser>
          <c:idx val="1"/>
          <c:order val="1"/>
          <c:tx>
            <c:strRef>
              <c:f>'RESUMEN EJ'!$J$3</c:f>
              <c:strCache>
                <c:ptCount val="1"/>
                <c:pt idx="0">
                  <c:v>Fac. Cs. Básicas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EJ'!$K$1:$L$1</c15:sqref>
                  </c15:fullRef>
                </c:ext>
              </c:extLst>
              <c:f>'RESUMEN EJ'!$L$1</c:f>
              <c:strCache>
                <c:ptCount val="1"/>
                <c:pt idx="0">
                  <c:v>Porcentaje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EJ'!$K$3:$L$3</c15:sqref>
                  </c15:fullRef>
                </c:ext>
              </c:extLst>
              <c:f>'RESUMEN EJ'!$L$3</c:f>
              <c:numCache>
                <c:formatCode>0%</c:formatCode>
                <c:ptCount val="1"/>
                <c:pt idx="0">
                  <c:v>0.29197080291970801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83-4B56-8E34-4E3B1FCA4735}"/>
            </c:ext>
          </c:extLst>
        </c:ser>
        <c:ser>
          <c:idx val="2"/>
          <c:order val="2"/>
          <c:tx>
            <c:strRef>
              <c:f>'RESUMEN EJ'!$J$4</c:f>
              <c:strCache>
                <c:ptCount val="1"/>
                <c:pt idx="0">
                  <c:v>Fac. 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EJ'!$K$1:$L$1</c15:sqref>
                  </c15:fullRef>
                </c:ext>
              </c:extLst>
              <c:f>'RESUMEN EJ'!$L$1</c:f>
              <c:strCache>
                <c:ptCount val="1"/>
                <c:pt idx="0">
                  <c:v>Porcentaje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EJ'!$K$4:$L$4</c15:sqref>
                  </c15:fullRef>
                </c:ext>
              </c:extLst>
              <c:f>'RESUMEN EJ'!$L$4</c:f>
              <c:numCache>
                <c:formatCode>0%</c:formatCode>
                <c:ptCount val="1"/>
                <c:pt idx="0">
                  <c:v>0.25547445255474455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83-4B56-8E34-4E3B1FCA4735}"/>
            </c:ext>
          </c:extLst>
        </c:ser>
        <c:ser>
          <c:idx val="3"/>
          <c:order val="3"/>
          <c:tx>
            <c:strRef>
              <c:f>'RESUMEN EJ'!$J$5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EJ'!$K$1:$L$1</c15:sqref>
                  </c15:fullRef>
                </c:ext>
              </c:extLst>
              <c:f>'RESUMEN EJ'!$L$1</c:f>
              <c:strCache>
                <c:ptCount val="1"/>
                <c:pt idx="0">
                  <c:v>Porcentaje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EJ'!$K$5:$L$5</c15:sqref>
                  </c15:fullRef>
                </c:ext>
              </c:extLst>
              <c:f>'RESUMEN EJ'!$L$5</c:f>
              <c:numCache>
                <c:formatCode>0%</c:formatCode>
                <c:ptCount val="1"/>
                <c:pt idx="0">
                  <c:v>0.11678832116788321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83-4B56-8E34-4E3B1FCA4735}"/>
            </c:ext>
          </c:extLst>
        </c:ser>
        <c:ser>
          <c:idx val="4"/>
          <c:order val="4"/>
          <c:tx>
            <c:strRef>
              <c:f>'RESUMEN EJ'!$J$6</c:f>
              <c:strCache>
                <c:ptCount val="1"/>
                <c:pt idx="0">
                  <c:v>Ed.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EJ'!$K$1:$L$1</c15:sqref>
                  </c15:fullRef>
                </c:ext>
              </c:extLst>
              <c:f>'RESUMEN EJ'!$L$1</c:f>
              <c:strCache>
                <c:ptCount val="1"/>
                <c:pt idx="0">
                  <c:v>Porcentaje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EJ'!$K$6:$L$6</c15:sqref>
                  </c15:fullRef>
                </c:ext>
              </c:extLst>
              <c:f>'RESUMEN EJ'!$L$6</c:f>
              <c:numCache>
                <c:formatCode>0%</c:formatCode>
                <c:ptCount val="1"/>
                <c:pt idx="0">
                  <c:v>0.11678832116788321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83-4B56-8E34-4E3B1FCA473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25876704"/>
        <c:axId val="1625877120"/>
        <c:extLst>
          <c:ext xmlns:c15="http://schemas.microsoft.com/office/drawing/2012/chart" uri="{02D57815-91ED-43cb-92C2-25804820EDAC}">
            <c15:filteredBar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'RESUMEN EJ'!$J$7</c15:sqref>
                        </c15:formulaRef>
                      </c:ext>
                    </c:extLst>
                    <c:strCache>
                      <c:ptCount val="1"/>
                      <c:pt idx="0">
                        <c:v>TOTAL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'RESUMEN EJ'!$K$1:$L$1</c15:sqref>
                        </c15:fullRef>
                        <c15:formulaRef>
                          <c15:sqref>'RESUMEN EJ'!$L$1</c15:sqref>
                        </c15:formulaRef>
                      </c:ext>
                    </c:extLst>
                    <c:strCache>
                      <c:ptCount val="1"/>
                      <c:pt idx="0">
                        <c:v>Porcentaje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'RESUMEN EJ'!$K$7:$L$7</c15:sqref>
                        </c15:fullRef>
                        <c15:formulaRef>
                          <c15:sqref>'RESUMEN EJ'!$L$7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5683-4B56-8E34-4E3B1FCA4735}"/>
                  </c:ext>
                </c:extLst>
              </c15:ser>
            </c15:filteredBarSeries>
          </c:ext>
        </c:extLst>
      </c:barChart>
      <c:catAx>
        <c:axId val="162587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25877120"/>
        <c:crosses val="autoZero"/>
        <c:auto val="1"/>
        <c:lblAlgn val="ctr"/>
        <c:lblOffset val="100"/>
        <c:noMultiLvlLbl val="0"/>
      </c:catAx>
      <c:valAx>
        <c:axId val="162587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2587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RESUMEN</a:t>
            </a:r>
            <a:r>
              <a:rPr lang="en-US" baseline="0"/>
              <a:t> INFANTERÍA DE MARINA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'RESUMEN IM'!$D$33</c:f>
              <c:strCache>
                <c:ptCount val="1"/>
                <c:pt idx="0">
                  <c:v>% 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'RESUMEN IM'!$B$34:$B$38</c:f>
              <c:strCache>
                <c:ptCount val="5"/>
                <c:pt idx="0">
                  <c:v>Fac. Humanista</c:v>
                </c:pt>
                <c:pt idx="1">
                  <c:v>Fac. Cs. Básicas</c:v>
                </c:pt>
                <c:pt idx="2">
                  <c:v>Fac. Form. Prof. Naval</c:v>
                </c:pt>
                <c:pt idx="3">
                  <c:v>Inglés</c:v>
                </c:pt>
                <c:pt idx="4">
                  <c:v>Ed. Física</c:v>
                </c:pt>
              </c:strCache>
            </c:strRef>
          </c:cat>
          <c:val>
            <c:numRef>
              <c:f>'RESUMEN IM'!$D$34:$D$38</c:f>
              <c:numCache>
                <c:formatCode>0%</c:formatCode>
                <c:ptCount val="5"/>
                <c:pt idx="0">
                  <c:v>0.23073415412676698</c:v>
                </c:pt>
                <c:pt idx="1">
                  <c:v>0.18923848609211127</c:v>
                </c:pt>
                <c:pt idx="2">
                  <c:v>0.34473324213406292</c:v>
                </c:pt>
                <c:pt idx="3">
                  <c:v>0.11764705882352941</c:v>
                </c:pt>
                <c:pt idx="4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24-4FDC-9439-B914FEDA632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622359488"/>
        <c:axId val="16223574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'RESUMEN IM'!$C$33</c15:sqref>
                        </c15:formulaRef>
                      </c:ext>
                    </c:extLst>
                    <c:strCache>
                      <c:ptCount val="1"/>
                      <c:pt idx="0">
                        <c:v>TOTAL HORAS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L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'RESUMEN IM'!$B$34:$B$38</c15:sqref>
                        </c15:formulaRef>
                      </c:ext>
                    </c:extLst>
                    <c:strCache>
                      <c:ptCount val="5"/>
                      <c:pt idx="0">
                        <c:v>Fac. Humanista</c:v>
                      </c:pt>
                      <c:pt idx="1">
                        <c:v>Fac. Cs. Básicas</c:v>
                      </c:pt>
                      <c:pt idx="2">
                        <c:v>Fac. Form. Prof. Naval</c:v>
                      </c:pt>
                      <c:pt idx="3">
                        <c:v>Inglés</c:v>
                      </c:pt>
                      <c:pt idx="4">
                        <c:v>Ed. Física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'RESUMEN IM'!$C$34:$C$38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1012</c:v>
                      </c:pt>
                      <c:pt idx="1">
                        <c:v>830</c:v>
                      </c:pt>
                      <c:pt idx="2">
                        <c:v>1512</c:v>
                      </c:pt>
                      <c:pt idx="3">
                        <c:v>516</c:v>
                      </c:pt>
                      <c:pt idx="4">
                        <c:v>516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924-4FDC-9439-B914FEDA6324}"/>
                  </c:ext>
                </c:extLst>
              </c15:ser>
            </c15:filteredBarSeries>
          </c:ext>
        </c:extLst>
      </c:barChart>
      <c:catAx>
        <c:axId val="162235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22357408"/>
        <c:crosses val="autoZero"/>
        <c:auto val="1"/>
        <c:lblAlgn val="ctr"/>
        <c:lblOffset val="100"/>
        <c:noMultiLvlLbl val="0"/>
      </c:catAx>
      <c:valAx>
        <c:axId val="162235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2235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</a:t>
            </a:r>
            <a:r>
              <a:rPr lang="es-CL" baseline="0"/>
              <a:t> DE HORAS. </a:t>
            </a:r>
          </a:p>
          <a:p>
            <a:pPr>
              <a:defRPr/>
            </a:pPr>
            <a:r>
              <a:rPr lang="es-CL" baseline="0"/>
              <a:t>2DO INFANTERÍA DE MARINA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IM'!$B$10</c:f>
              <c:strCache>
                <c:ptCount val="1"/>
                <c:pt idx="0">
                  <c:v>Fac. Humanista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IM'!$C$9:$H$9</c15:sqref>
                  </c15:fullRef>
                </c:ext>
              </c:extLst>
              <c:f>'RESUMEN IM'!$H$9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IM'!$C$10:$H$10</c15:sqref>
                  </c15:fullRef>
                </c:ext>
              </c:extLst>
              <c:f>'RESUMEN IM'!$H$10</c:f>
              <c:numCache>
                <c:formatCode>General</c:formatCode>
                <c:ptCount val="1"/>
                <c:pt idx="0" formatCode="0%">
                  <c:v>0.10239651416122005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24-4D40-BF86-4740875805E0}"/>
            </c:ext>
          </c:extLst>
        </c:ser>
        <c:ser>
          <c:idx val="1"/>
          <c:order val="1"/>
          <c:tx>
            <c:strRef>
              <c:f>'RESUMEN IM'!$B$11</c:f>
              <c:strCache>
                <c:ptCount val="1"/>
                <c:pt idx="0">
                  <c:v>Fac. Cs. Básicas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IM'!$C$9:$H$9</c15:sqref>
                  </c15:fullRef>
                </c:ext>
              </c:extLst>
              <c:f>'RESUMEN IM'!$H$9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IM'!$C$11:$H$11</c15:sqref>
                  </c15:fullRef>
                </c:ext>
              </c:extLst>
              <c:f>'RESUMEN IM'!$H$11</c:f>
              <c:numCache>
                <c:formatCode>General</c:formatCode>
                <c:ptCount val="1"/>
                <c:pt idx="0" formatCode="0%">
                  <c:v>0.42265795206971679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24-4D40-BF86-4740875805E0}"/>
            </c:ext>
          </c:extLst>
        </c:ser>
        <c:ser>
          <c:idx val="2"/>
          <c:order val="2"/>
          <c:tx>
            <c:strRef>
              <c:f>'RESUMEN IM'!$B$12</c:f>
              <c:strCache>
                <c:ptCount val="1"/>
                <c:pt idx="0">
                  <c:v>Fac. 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IM'!$C$9:$H$9</c15:sqref>
                  </c15:fullRef>
                </c:ext>
              </c:extLst>
              <c:f>'RESUMEN IM'!$H$9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IM'!$C$12:$H$12</c15:sqref>
                  </c15:fullRef>
                </c:ext>
              </c:extLst>
              <c:f>'RESUMEN IM'!$H$12</c:f>
              <c:numCache>
                <c:formatCode>General</c:formatCode>
                <c:ptCount val="1"/>
                <c:pt idx="0" formatCode="0%">
                  <c:v>0.23965141612200436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24-4D40-BF86-4740875805E0}"/>
            </c:ext>
          </c:extLst>
        </c:ser>
        <c:ser>
          <c:idx val="3"/>
          <c:order val="3"/>
          <c:tx>
            <c:strRef>
              <c:f>'RESUMEN IM'!$B$13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IM'!$C$9:$H$9</c15:sqref>
                  </c15:fullRef>
                </c:ext>
              </c:extLst>
              <c:f>'RESUMEN IM'!$H$9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IM'!$C$13:$H$13</c15:sqref>
                  </c15:fullRef>
                </c:ext>
              </c:extLst>
              <c:f>'RESUMEN IM'!$H$13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24-4D40-BF86-4740875805E0}"/>
            </c:ext>
          </c:extLst>
        </c:ser>
        <c:ser>
          <c:idx val="4"/>
          <c:order val="4"/>
          <c:tx>
            <c:strRef>
              <c:f>'RESUMEN IM'!$B$14</c:f>
              <c:strCache>
                <c:ptCount val="1"/>
                <c:pt idx="0">
                  <c:v>Ed.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IM'!$C$9:$H$9</c15:sqref>
                  </c15:fullRef>
                </c:ext>
              </c:extLst>
              <c:f>'RESUMEN IM'!$H$9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IM'!$C$14:$H$14</c15:sqref>
                  </c15:fullRef>
                </c:ext>
              </c:extLst>
              <c:f>'RESUMEN IM'!$H$14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24-4D40-BF86-4740875805E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4933567"/>
        <c:axId val="564932319"/>
      </c:barChart>
      <c:catAx>
        <c:axId val="5649335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64932319"/>
        <c:crosses val="autoZero"/>
        <c:auto val="1"/>
        <c:lblAlgn val="ctr"/>
        <c:lblOffset val="100"/>
        <c:noMultiLvlLbl val="0"/>
      </c:catAx>
      <c:valAx>
        <c:axId val="564932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64933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DISTRIBUCIÓN</a:t>
            </a:r>
            <a:r>
              <a:rPr lang="es-CL" baseline="0"/>
              <a:t> DE HORAS.</a:t>
            </a:r>
          </a:p>
          <a:p>
            <a:pPr>
              <a:defRPr/>
            </a:pPr>
            <a:r>
              <a:rPr lang="es-CL" baseline="0"/>
              <a:t>3RO INFANTERÍA DE MARINA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IM'!$B$18</c:f>
              <c:strCache>
                <c:ptCount val="1"/>
                <c:pt idx="0">
                  <c:v>Fac. Humanista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IM'!$C$17:$H$17</c15:sqref>
                  </c15:fullRef>
                </c:ext>
              </c:extLst>
              <c:f>'RESUMEN IM'!$H$17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IM'!$C$18:$H$18</c15:sqref>
                  </c15:fullRef>
                </c:ext>
              </c:extLst>
              <c:f>'RESUMEN IM'!$H$18</c:f>
              <c:numCache>
                <c:formatCode>General</c:formatCode>
                <c:ptCount val="1"/>
                <c:pt idx="0" formatCode="0%">
                  <c:v>0.20588235294117646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AF-4A3C-A6C7-870C0D5D193F}"/>
            </c:ext>
          </c:extLst>
        </c:ser>
        <c:ser>
          <c:idx val="1"/>
          <c:order val="1"/>
          <c:tx>
            <c:strRef>
              <c:f>'RESUMEN IM'!$B$19</c:f>
              <c:strCache>
                <c:ptCount val="1"/>
                <c:pt idx="0">
                  <c:v>Fac. Cs. Básicas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IM'!$C$17:$H$17</c15:sqref>
                  </c15:fullRef>
                </c:ext>
              </c:extLst>
              <c:f>'RESUMEN IM'!$H$17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IM'!$C$19:$H$19</c15:sqref>
                  </c15:fullRef>
                </c:ext>
              </c:extLst>
              <c:f>'RESUMEN IM'!$H$19</c:f>
              <c:numCache>
                <c:formatCode>General</c:formatCode>
                <c:ptCount val="1"/>
                <c:pt idx="0" formatCode="0%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AF-4A3C-A6C7-870C0D5D193F}"/>
            </c:ext>
          </c:extLst>
        </c:ser>
        <c:ser>
          <c:idx val="2"/>
          <c:order val="2"/>
          <c:tx>
            <c:strRef>
              <c:f>'RESUMEN IM'!$B$20</c:f>
              <c:strCache>
                <c:ptCount val="1"/>
                <c:pt idx="0">
                  <c:v>Fac. Form. Prof. Naval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IM'!$C$17:$H$17</c15:sqref>
                  </c15:fullRef>
                </c:ext>
              </c:extLst>
              <c:f>'RESUMEN IM'!$H$17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IM'!$C$20:$H$20</c15:sqref>
                  </c15:fullRef>
                </c:ext>
              </c:extLst>
              <c:f>'RESUMEN IM'!$H$20</c:f>
              <c:numCache>
                <c:formatCode>General</c:formatCode>
                <c:ptCount val="1"/>
                <c:pt idx="0" formatCode="0%">
                  <c:v>0.55882352941176472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AF-4A3C-A6C7-870C0D5D193F}"/>
            </c:ext>
          </c:extLst>
        </c:ser>
        <c:ser>
          <c:idx val="3"/>
          <c:order val="3"/>
          <c:tx>
            <c:strRef>
              <c:f>'RESUMEN IM'!$B$21</c:f>
              <c:strCache>
                <c:ptCount val="1"/>
                <c:pt idx="0">
                  <c:v>Inglés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IM'!$C$17:$H$17</c15:sqref>
                  </c15:fullRef>
                </c:ext>
              </c:extLst>
              <c:f>'RESUMEN IM'!$H$17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IM'!$C$21:$H$21</c15:sqref>
                  </c15:fullRef>
                </c:ext>
              </c:extLst>
              <c:f>'RESUMEN IM'!$H$21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AF-4A3C-A6C7-870C0D5D193F}"/>
            </c:ext>
          </c:extLst>
        </c:ser>
        <c:ser>
          <c:idx val="4"/>
          <c:order val="4"/>
          <c:tx>
            <c:strRef>
              <c:f>'RESUMEN IM'!$B$22</c:f>
              <c:strCache>
                <c:ptCount val="1"/>
                <c:pt idx="0">
                  <c:v>Ed. Física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'RESUMEN IM'!$C$17:$H$17</c15:sqref>
                  </c15:fullRef>
                </c:ext>
              </c:extLst>
              <c:f>'RESUMEN IM'!$H$17</c:f>
              <c:strCache>
                <c:ptCount val="1"/>
                <c:pt idx="0">
                  <c:v>% 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'RESUMEN IM'!$C$22:$H$22</c15:sqref>
                  </c15:fullRef>
                </c:ext>
              </c:extLst>
              <c:f>'RESUMEN IM'!$H$22</c:f>
              <c:numCache>
                <c:formatCode>General</c:formatCode>
                <c:ptCount val="1"/>
                <c:pt idx="0" formatCode="0%">
                  <c:v>0.11764705882352941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BAF-4A3C-A6C7-870C0D5D193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20221967"/>
        <c:axId val="720221135"/>
      </c:barChart>
      <c:catAx>
        <c:axId val="7202219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720221135"/>
        <c:crosses val="autoZero"/>
        <c:auto val="1"/>
        <c:lblAlgn val="ctr"/>
        <c:lblOffset val="100"/>
        <c:noMultiLvlLbl val="0"/>
      </c:catAx>
      <c:valAx>
        <c:axId val="72022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7202219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14</xdr:row>
      <xdr:rowOff>190499</xdr:rowOff>
    </xdr:from>
    <xdr:to>
      <xdr:col>7</xdr:col>
      <xdr:colOff>180974</xdr:colOff>
      <xdr:row>30</xdr:row>
      <xdr:rowOff>9524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14</xdr:row>
      <xdr:rowOff>190499</xdr:rowOff>
    </xdr:from>
    <xdr:to>
      <xdr:col>7</xdr:col>
      <xdr:colOff>180974</xdr:colOff>
      <xdr:row>30</xdr:row>
      <xdr:rowOff>9524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1166812</xdr:colOff>
      <xdr:row>16</xdr:row>
      <xdr:rowOff>142874</xdr:rowOff>
    </xdr:from>
    <xdr:to>
      <xdr:col>6</xdr:col>
      <xdr:colOff>695325</xdr:colOff>
      <xdr:row>31</xdr:row>
      <xdr:rowOff>152399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14</xdr:row>
      <xdr:rowOff>190499</xdr:rowOff>
    </xdr:from>
    <xdr:to>
      <xdr:col>7</xdr:col>
      <xdr:colOff>180974</xdr:colOff>
      <xdr:row>30</xdr:row>
      <xdr:rowOff>9524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14</xdr:row>
      <xdr:rowOff>190499</xdr:rowOff>
    </xdr:from>
    <xdr:to>
      <xdr:col>7</xdr:col>
      <xdr:colOff>180974</xdr:colOff>
      <xdr:row>30</xdr:row>
      <xdr:rowOff>9524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728662</xdr:colOff>
      <xdr:row>14</xdr:row>
      <xdr:rowOff>161925</xdr:rowOff>
    </xdr:from>
    <xdr:to>
      <xdr:col>10</xdr:col>
      <xdr:colOff>728662</xdr:colOff>
      <xdr:row>29</xdr:row>
      <xdr:rowOff>47625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1657350</xdr:colOff>
      <xdr:row>23</xdr:row>
      <xdr:rowOff>38100</xdr:rowOff>
    </xdr:from>
    <xdr:to>
      <xdr:col>8</xdr:col>
      <xdr:colOff>600075</xdr:colOff>
      <xdr:row>37</xdr:row>
      <xdr:rowOff>114300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18</xdr:row>
      <xdr:rowOff>19050</xdr:rowOff>
    </xdr:from>
    <xdr:to>
      <xdr:col>6</xdr:col>
      <xdr:colOff>9525</xdr:colOff>
      <xdr:row>32</xdr:row>
      <xdr:rowOff>95250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9</xdr:row>
      <xdr:rowOff>57150</xdr:rowOff>
    </xdr:from>
    <xdr:to>
      <xdr:col>11</xdr:col>
      <xdr:colOff>257175</xdr:colOff>
      <xdr:row>23</xdr:row>
      <xdr:rowOff>133350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395287</xdr:colOff>
      <xdr:row>25</xdr:row>
      <xdr:rowOff>47625</xdr:rowOff>
    </xdr:from>
    <xdr:to>
      <xdr:col>11</xdr:col>
      <xdr:colOff>223837</xdr:colOff>
      <xdr:row>39</xdr:row>
      <xdr:rowOff>123825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371475</xdr:colOff>
      <xdr:row>40</xdr:row>
      <xdr:rowOff>152400</xdr:rowOff>
    </xdr:from>
    <xdr:to>
      <xdr:col>11</xdr:col>
      <xdr:colOff>200025</xdr:colOff>
      <xdr:row>55</xdr:row>
      <xdr:rowOff>38100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666750</xdr:colOff>
      <xdr:row>50</xdr:row>
      <xdr:rowOff>95250</xdr:rowOff>
    </xdr:from>
    <xdr:to>
      <xdr:col>8</xdr:col>
      <xdr:colOff>19050</xdr:colOff>
      <xdr:row>64</xdr:row>
      <xdr:rowOff>171450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152400</xdr:colOff>
      <xdr:row>3</xdr:row>
      <xdr:rowOff>180975</xdr:rowOff>
    </xdr:from>
    <xdr:to>
      <xdr:col>18</xdr:col>
      <xdr:colOff>152400</xdr:colOff>
      <xdr:row>18</xdr:row>
      <xdr:rowOff>66675</xdr:rowOff>
    </xdr:to>
    <xdr:graphicFrame macro="">
      <xdr:nvGraphicFramePr>
        <xdr:cNvPr id="12" name="Gráfico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32</xdr:row>
      <xdr:rowOff>66675</xdr:rowOff>
    </xdr:from>
    <xdr:to>
      <xdr:col>9</xdr:col>
      <xdr:colOff>533400</xdr:colOff>
      <xdr:row>46</xdr:row>
      <xdr:rowOff>142875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300037</xdr:colOff>
      <xdr:row>42</xdr:row>
      <xdr:rowOff>133350</xdr:rowOff>
    </xdr:from>
    <xdr:to>
      <xdr:col>3</xdr:col>
      <xdr:colOff>804862</xdr:colOff>
      <xdr:row>57</xdr:row>
      <xdr:rowOff>19050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552450</xdr:colOff>
      <xdr:row>11</xdr:row>
      <xdr:rowOff>0</xdr:rowOff>
    </xdr:from>
    <xdr:to>
      <xdr:col>14</xdr:col>
      <xdr:colOff>552450</xdr:colOff>
      <xdr:row>25</xdr:row>
      <xdr:rowOff>76200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a1" displayName="Tabla1" ref="A1:I12" totalsRowCount="1" headerRowDxfId="141" dataDxfId="139" totalsRowDxfId="137" headerRowBorderDxfId="140" tableBorderDxfId="138" totalsRowBorderDxfId="136">
  <autoFilter ref="A1:I11"/>
  <sortState ref="A2:G11">
    <sortCondition ref="G2:G11"/>
  </sortState>
  <tableColumns count="9">
    <tableColumn id="1" name="Asignatura" totalsRowDxfId="135"/>
    <tableColumn id="6" name="HORAS PRIMER SEMESTRE _x000a_(17 semanas)" totalsRowFunction="custom" totalsRowDxfId="134">
      <totalsRowFormula>SUM(Tabla1[HORAS PRIMER SEMESTRE 
(17 semanas)])</totalsRowFormula>
    </tableColumn>
    <tableColumn id="9" name="HORAS SEGUNDO SEMESTRE_x000a_(17 semamas)" totalsRowFunction="custom" totalsRowDxfId="133">
      <totalsRowFormula>SUM(Tabla1[HORAS SEGUNDO SEMESTRE
(17 semamas)])</totalsRowFormula>
    </tableColumn>
    <tableColumn id="2" name="MODALIDAD" totalsRowFunction="custom" totalsRowDxfId="132">
      <totalsRowFormula>SUM(Tabla1[[#Totals],[HORAS PRIMER SEMESTRE 
(17 semanas)]:[HORAS SEGUNDO SEMESTRE
(17 semamas)]])</totalsRowFormula>
    </tableColumn>
    <tableColumn id="3" name="AÑO" totalsRowDxfId="131"/>
    <tableColumn id="4" name="Cátedra" totalsRowDxfId="130"/>
    <tableColumn id="5" name="Facultad" totalsRowDxfId="129"/>
    <tableColumn id="7" name="TOTAL HORAS SEM 1" totalsRowDxfId="128">
      <calculatedColumnFormula>SUM(B2:B5)</calculatedColumnFormula>
    </tableColumn>
    <tableColumn id="8" name="TOTAL HORAS SEM 2" totalsRowDxfId="127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14" name="Tabla15" displayName="Tabla15" ref="A22:D27" totalsRowShown="0" headerRowDxfId="126" dataDxfId="125" tableBorderDxfId="124" dataCellStyle="Porcentaje">
  <autoFilter ref="A22:D27"/>
  <tableColumns count="4">
    <tableColumn id="1" name="FACULTAD" dataDxfId="123"/>
    <tableColumn id="2" name="SEMESTRE 1" dataDxfId="122" dataCellStyle="Porcentaje">
      <calculatedColumnFormula>B16/Tabla1[[#Totals],[HORAS PRIMER SEMESTRE 
(17 semanas)]]</calculatedColumnFormula>
    </tableColumn>
    <tableColumn id="3" name="SEMESTRE 2" dataDxfId="121" dataCellStyle="Porcentaje">
      <calculatedColumnFormula>C16/Tabla1[[#Totals],[HORAS SEGUNDO SEMESTRE
(17 semamas)]]</calculatedColumnFormula>
    </tableColumn>
    <tableColumn id="4" name="TOTAL" dataDxfId="120" dataCellStyle="Porcentaje">
      <calculatedColumnFormula>D16/Tabla1[[#Totals],[MODALIDAD]]</calculatedColumnFormula>
    </tableColumn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A1:I13" totalsRowCount="1" headerRowDxfId="119" dataDxfId="117" totalsRowDxfId="115" headerRowBorderDxfId="118" tableBorderDxfId="116" totalsRowBorderDxfId="114">
  <autoFilter ref="A1:I12"/>
  <sortState ref="A2:I12">
    <sortCondition ref="G2:G12"/>
  </sortState>
  <tableColumns count="9">
    <tableColumn id="1" name="Asignatura" dataDxfId="113" totalsRowDxfId="112"/>
    <tableColumn id="6" name="HORAS PRIMER SEMESTRE _x000a_(17 semanas)" totalsRowFunction="custom" dataDxfId="111" totalsRowDxfId="110">
      <totalsRowFormula>SUM(Tabla14[HORAS PRIMER SEMESTRE 
(17 semanas)])</totalsRowFormula>
    </tableColumn>
    <tableColumn id="9" name="HORAS SEGUNDO SEMESTRE_x000a_(17 semamas)" totalsRowFunction="custom" dataDxfId="109" totalsRowDxfId="108">
      <totalsRowFormula>SUM(Tabla14[HORAS SEGUNDO SEMESTRE
(17 semamas)])</totalsRowFormula>
    </tableColumn>
    <tableColumn id="2" name="MODALIDAD" totalsRowFunction="custom" totalsRowDxfId="107">
      <totalsRowFormula>SUM(Tabla14[[#Totals],[HORAS PRIMER SEMESTRE 
(17 semanas)]:[HORAS SEGUNDO SEMESTRE
(17 semamas)]])</totalsRowFormula>
    </tableColumn>
    <tableColumn id="3" name="AÑO" totalsRowDxfId="106"/>
    <tableColumn id="4" name="Cátedra" totalsRowDxfId="105"/>
    <tableColumn id="5" name="Facultad" totalsRowDxfId="104"/>
    <tableColumn id="7" name="TOTAL HORAS SEM 1" totalsRowDxfId="103"/>
    <tableColumn id="8" name="TOTAL HORAS SEM 2" totalsRowDxfId="102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17" name="Tabla17" displayName="Tabla17" ref="A24:D29" totalsRowShown="0" headerRowDxfId="101" dataDxfId="100" dataCellStyle="Porcentaje">
  <autoFilter ref="A24:D29"/>
  <tableColumns count="4">
    <tableColumn id="1" name="FACULTAD" dataDxfId="99"/>
    <tableColumn id="2" name="SEMESTRE 1" dataDxfId="98" dataCellStyle="Porcentaje">
      <calculatedColumnFormula>B16/Tabla14[[#Totals],[HORAS PRIMER SEMESTRE 
(17 semanas)]]</calculatedColumnFormula>
    </tableColumn>
    <tableColumn id="3" name="SEMESTRE 2" dataDxfId="97" dataCellStyle="Porcentaje">
      <calculatedColumnFormula>C16/Tabla14[[#Totals],[HORAS SEGUNDO SEMESTRE
(17 semamas)]]</calculatedColumnFormula>
    </tableColumn>
    <tableColumn id="4" name="TOTAL" dataDxfId="96" dataCellStyle="Porcentaje">
      <calculatedColumnFormula>D16/Tabla14[[#Totals],[MODALIDAD]]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2" name="Tabla2" displayName="Tabla2" ref="A1:F14" totalsRowShown="0" dataDxfId="94">
  <autoFilter ref="A1:F14"/>
  <sortState ref="A2:F11">
    <sortCondition ref="F2:F11"/>
  </sortState>
  <tableColumns count="6">
    <tableColumn id="1" name="ASIGNATURA" dataDxfId="93"/>
    <tableColumn id="2" name="HORAS SEMESTRE 1 (12 semanas)" dataDxfId="92"/>
    <tableColumn id="6" name="HORAS SEMESTRE 2 (19 semanas)" dataDxfId="91"/>
    <tableColumn id="3" name="SEMESTRE" dataDxfId="90"/>
    <tableColumn id="4" name="CÁTEDRA" dataDxfId="89"/>
    <tableColumn id="5" name="FACULTAD" dataDxfId="88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5" name="Tabla29" displayName="Tabla29" ref="A21:D26" totalsRowShown="0">
  <autoFilter ref="A21:D26"/>
  <tableColumns count="4">
    <tableColumn id="1" name="Columna1" dataDxfId="87"/>
    <tableColumn id="2" name="total 1er semestre" dataDxfId="86" dataCellStyle="Porcentaje">
      <calculatedColumnFormula>B15/B$13</calculatedColumnFormula>
    </tableColumn>
    <tableColumn id="3" name="total 2do semestre" dataDxfId="85" dataCellStyle="Porcentaje">
      <calculatedColumnFormula>C15/C$13</calculatedColumnFormula>
    </tableColumn>
    <tableColumn id="4" name="total anual" dataDxfId="84" dataCellStyle="Porcentaje">
      <calculatedColumnFormula>D15/$D$20</calculatedColumnFormula>
    </tableColumn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4" name="Tabla145" displayName="Tabla145" ref="A1:I13" totalsRowCount="1" headerRowDxfId="82" dataDxfId="80" totalsRowDxfId="78" headerRowBorderDxfId="81" tableBorderDxfId="79" totalsRowBorderDxfId="77">
  <autoFilter ref="A1:I12"/>
  <sortState ref="A2:I12">
    <sortCondition ref="G2:G12"/>
  </sortState>
  <tableColumns count="9">
    <tableColumn id="1" name="Asignatura" dataDxfId="76" totalsRowDxfId="75"/>
    <tableColumn id="6" name="HORAS PRIMER SEMESTRE _x000a_(17 semanas)" totalsRowFunction="custom" dataDxfId="74" totalsRowDxfId="73">
      <totalsRowFormula>SUM(Tabla145[HORAS PRIMER SEMESTRE 
(17 semanas)])</totalsRowFormula>
    </tableColumn>
    <tableColumn id="9" name="HORAS SEGUNDO SEMESTRE_x000a_(17 semamas)" totalsRowFunction="custom" dataDxfId="72" totalsRowDxfId="71">
      <totalsRowFormula>SUM(Tabla145[HORAS SEGUNDO SEMESTRE
(17 semamas)])</totalsRowFormula>
    </tableColumn>
    <tableColumn id="2" name="MODALIDAD" totalsRowFunction="custom" totalsRowDxfId="70">
      <totalsRowFormula>SUM(Tabla145[[#Totals],[HORAS PRIMER SEMESTRE 
(17 semanas)]:[HORAS SEGUNDO SEMESTRE
(17 semamas)]])</totalsRowFormula>
    </tableColumn>
    <tableColumn id="3" name="AÑO" totalsRowDxfId="69"/>
    <tableColumn id="4" name="Cátedra" totalsRowDxfId="68"/>
    <tableColumn id="5" name="Facultad" totalsRowDxfId="67"/>
    <tableColumn id="7" name="TOTAL HORAS SEM 1" totalsRowDxfId="66"/>
    <tableColumn id="8" name="TOTAL HORAS SEM 2" totalsRowDxfId="65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id="5" name="Tabla1456" displayName="Tabla1456" ref="A1:I13" totalsRowCount="1" headerRowDxfId="63" dataDxfId="61" totalsRowDxfId="59" headerRowBorderDxfId="62" tableBorderDxfId="60" totalsRowBorderDxfId="58">
  <autoFilter ref="A1:I12"/>
  <sortState ref="A2:I12">
    <sortCondition ref="G2:G12"/>
  </sortState>
  <tableColumns count="9">
    <tableColumn id="1" name="Asignatura" dataDxfId="57" totalsRowDxfId="56"/>
    <tableColumn id="6" name="HORAS PRIMER SEMESTRE _x000a_(17 semanas)" totalsRowFunction="custom" dataDxfId="55" totalsRowDxfId="54">
      <totalsRowFormula>SUM(Tabla1456[HORAS PRIMER SEMESTRE 
(17 semanas)])</totalsRowFormula>
    </tableColumn>
    <tableColumn id="9" name="HORAS SEGUNDO SEMESTRE_x000a_(17 semamas)" totalsRowFunction="custom" dataDxfId="53" totalsRowDxfId="52">
      <totalsRowFormula>SUM(Tabla1456[HORAS SEGUNDO SEMESTRE
(17 semamas)])</totalsRowFormula>
    </tableColumn>
    <tableColumn id="2" name="MODALIDAD" totalsRowFunction="custom" totalsRowDxfId="51">
      <totalsRowFormula>SUM(Tabla1456[[#Totals],[HORAS PRIMER SEMESTRE 
(17 semanas)]:[HORAS SEGUNDO SEMESTRE
(17 semamas)]])</totalsRowFormula>
    </tableColumn>
    <tableColumn id="3" name="AÑO" totalsRowDxfId="50"/>
    <tableColumn id="4" name="Cátedra" totalsRowDxfId="49"/>
    <tableColumn id="5" name="Facultad" totalsRowDxfId="48"/>
    <tableColumn id="7" name="TOTAL HORAS SEM 1" totalsRowDxfId="47"/>
    <tableColumn id="8" name="TOTAL HORAS SEM 2" totalsRowDxfId="46"/>
  </tableColumns>
  <tableStyleInfo name="TableStyleMedium8" showFirstColumn="0" showLastColumn="0" showRowStripes="1" showColumnStripes="0"/>
</table>
</file>

<file path=xl/tables/table9.xml><?xml version="1.0" encoding="utf-8"?>
<table xmlns="http://schemas.openxmlformats.org/spreadsheetml/2006/main" id="6" name="Tabla6" displayName="Tabla6" ref="A1:F13" totalsRowShown="0">
  <autoFilter ref="A1:F13"/>
  <tableColumns count="6">
    <tableColumn id="1" name="ASIGNATURA"/>
    <tableColumn id="2" name="HORAS PRIMER SEMESTRE"/>
    <tableColumn id="3" name="HORAS SEGUNDO SEMESTRE"/>
    <tableColumn id="4" name="HORAS TOTAL ASIGNATURA"/>
    <tableColumn id="5" name="CÁTEDRA"/>
    <tableColumn id="6" name="FACULTAD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29" name="Tabla32" displayName="Tabla32" ref="A17:G22" totalsRowShown="0">
  <autoFilter ref="A17:G22"/>
  <tableColumns count="7">
    <tableColumn id="1" name="FACULTAD"/>
    <tableColumn id="2" name="TOTAL SEMESTRE 1"/>
    <tableColumn id="3" name="TOTAL SEMESTRE 2"/>
    <tableColumn id="4" name="TOTAL AÑO ACADÉMICO">
      <calculatedColumnFormula>SUM(B18:C18)</calculatedColumnFormula>
    </tableColumn>
    <tableColumn id="5" name="TOTAL % SEMESTRE 1" dataDxfId="45" dataCellStyle="Porcentaje">
      <calculatedColumnFormula>Tabla32[[#This Row],[TOTAL SEMESTRE 1]]/$B$23</calculatedColumnFormula>
    </tableColumn>
    <tableColumn id="6" name="TOTAL % SEMESTRE 2" dataCellStyle="Porcentaje">
      <calculatedColumnFormula>Tabla32[[#This Row],[TOTAL SEMESTRE 2]]/$C$23</calculatedColumnFormula>
    </tableColumn>
    <tableColumn id="7" name="TOTAL % ANUAL" dataCellStyle="Porcentaje">
      <calculatedColumnFormula>Tabla32[[#This Row],[TOTAL AÑO ACADÉMICO]]/$D$23</calculatedColumnFormula>
    </tableColumn>
  </tableColumns>
  <tableStyleInfo name="TableStyleMedium15" showFirstColumn="0" showLastColumn="0" showRowStripes="1" showColumnStripes="0"/>
</table>
</file>

<file path=xl/tables/table11.xml><?xml version="1.0" encoding="utf-8"?>
<table xmlns="http://schemas.openxmlformats.org/spreadsheetml/2006/main" id="7" name="Tabla68" displayName="Tabla68" ref="A1:F13" totalsRowShown="0">
  <autoFilter ref="A1:F13"/>
  <tableColumns count="6">
    <tableColumn id="1" name="ASIGNATURA"/>
    <tableColumn id="2" name="HORAS PRIMER SEMESTRE"/>
    <tableColumn id="3" name="HORAS SEGUNDO SEMESTRE"/>
    <tableColumn id="4" name="HORAS TOTAL ASIGNATURA"/>
    <tableColumn id="5" name="CÁTEDRA"/>
    <tableColumn id="6" name="FACULTAD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id="8" name="Tabla689" displayName="Tabla689" ref="A1:F13" totalsRowShown="0">
  <autoFilter ref="A1:F13"/>
  <tableColumns count="6">
    <tableColumn id="1" name="ASIGNATURA"/>
    <tableColumn id="2" name="HORAS PRIMER_x000a_ SEMESTRE"/>
    <tableColumn id="3" name="HORAS SEGUNDO _x000a_SEMESTRE"/>
    <tableColumn id="4" name="HORAS TOTAL _x000a_ASIGNATURA"/>
    <tableColumn id="5" name="CÁTEDRA"/>
    <tableColumn id="6" name="FACULTAD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id="9" name="Tabla68910" displayName="Tabla68910" ref="A1:F13" totalsRowShown="0">
  <autoFilter ref="A1:F13"/>
  <tableColumns count="6">
    <tableColumn id="1" name="ASIGNATURA"/>
    <tableColumn id="2" name="HORAS PRIMER_x000a_ SEMESTRE"/>
    <tableColumn id="3" name="HORAS SEGUNDO _x000a_SEMESTRE"/>
    <tableColumn id="4" name="HORAS TOTAL _x000a_ASIGNATURA"/>
    <tableColumn id="5" name="CÁTEDRA"/>
    <tableColumn id="6" name="FACULTAD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id="10" name="Tabla6891011" displayName="Tabla6891011" ref="A1:F18" totalsRowCount="1">
  <autoFilter ref="A1:F17"/>
  <sortState ref="A2:F17">
    <sortCondition ref="F2:F17"/>
  </sortState>
  <tableColumns count="6">
    <tableColumn id="1" name="ASIGNATURA"/>
    <tableColumn id="2" name="HORAS PRIMER_x000a_ SEMESTRE"/>
    <tableColumn id="3" name="HORAS SEGUNDO _x000a_SEMESTRE"/>
    <tableColumn id="4" name="HORAS TOTAL _x000a_ASIGNATURA" totalsRowFunction="custom">
      <calculatedColumnFormula>SUM(B2:C2)</calculatedColumnFormula>
      <totalsRowFormula>SUM(D2:D16)</totalsRowFormula>
    </tableColumn>
    <tableColumn id="5" name="CÁTEDRA"/>
    <tableColumn id="6" name="FACULTAD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id="11" name="Tabla689101112" displayName="Tabla689101112" ref="A1:F18" totalsRowCount="1">
  <autoFilter ref="A1:F17"/>
  <sortState ref="A2:F17">
    <sortCondition ref="A2:A17"/>
  </sortState>
  <tableColumns count="6">
    <tableColumn id="1" name="ASIGNATURA"/>
    <tableColumn id="2" name="HORAS PRIMER_x000a_ SEMESTRE"/>
    <tableColumn id="3" name="HORAS SEGUNDO _x000a_SEMESTRE"/>
    <tableColumn id="4" name="HORAS TOTAL _x000a_ASIGNATURA" totalsRowFunction="custom">
      <calculatedColumnFormula>SUM(B2:C2)</calculatedColumnFormula>
      <totalsRowFormula>SUM(D2:D16)</totalsRowFormula>
    </tableColumn>
    <tableColumn id="5" name="CÁTEDRA"/>
    <tableColumn id="6" name="FACULTAD"/>
  </tableColumns>
  <tableStyleInfo name="TableStyleMedium1" showFirstColumn="0" showLastColumn="0" showRowStripes="1" showColumnStripes="0"/>
</table>
</file>

<file path=xl/tables/table16.xml><?xml version="1.0" encoding="utf-8"?>
<table xmlns="http://schemas.openxmlformats.org/spreadsheetml/2006/main" id="12" name="Tabla68910111213" displayName="Tabla68910111213" ref="A1:F19" totalsRowCount="1">
  <autoFilter ref="A1:F18"/>
  <sortState ref="A2:F17">
    <sortCondition ref="A2:A17"/>
  </sortState>
  <tableColumns count="6">
    <tableColumn id="1" name="ASIGNATURA"/>
    <tableColumn id="2" name="HORAS PRIMER_x000a_ SEMESTRE"/>
    <tableColumn id="3" name="HORAS SEGUNDO _x000a_SEMESTRE"/>
    <tableColumn id="4" name="HORAS TOTAL _x000a_ASIGNATURA" totalsRowFunction="custom">
      <calculatedColumnFormula>SUM(B2:C2)</calculatedColumnFormula>
      <totalsRowFormula>SUM(D2:D17)</totalsRowFormula>
    </tableColumn>
    <tableColumn id="5" name="CÁTEDRA"/>
    <tableColumn id="6" name="FACULTAD"/>
  </tableColumns>
  <tableStyleInfo name="TableStyleMedium1" showFirstColumn="0" showLastColumn="0" showRowStripes="1" showColumnStripes="0"/>
</table>
</file>

<file path=xl/tables/table17.xml><?xml version="1.0" encoding="utf-8"?>
<table xmlns="http://schemas.openxmlformats.org/spreadsheetml/2006/main" id="13" name="Tabla6891011121314" displayName="Tabla6891011121314" ref="A1:F19" totalsRowCount="1">
  <autoFilter ref="A1:F18"/>
  <sortState ref="A2:F17">
    <sortCondition ref="A2:A17"/>
  </sortState>
  <tableColumns count="6">
    <tableColumn id="1" name="ASIGNATURA"/>
    <tableColumn id="2" name="HORAS PRIMER_x000a_ SEMESTRE"/>
    <tableColumn id="3" name="HORAS SEGUNDO _x000a_SEMESTRE"/>
    <tableColumn id="4" name="HORAS TOTAL _x000a_ASIGNATURA" totalsRowFunction="custom">
      <calculatedColumnFormula>SUM(B2:C2)</calculatedColumnFormula>
      <totalsRowFormula>SUM(D2:D17)</totalsRowFormula>
    </tableColumn>
    <tableColumn id="5" name="CÁTEDRA"/>
    <tableColumn id="6" name="FACULTAD"/>
  </tableColumns>
  <tableStyleInfo name="TableStyleMedium1" showFirstColumn="0" showLastColumn="0" showRowStripes="1" showColumnStripes="0"/>
</table>
</file>

<file path=xl/tables/table18.xml><?xml version="1.0" encoding="utf-8"?>
<table xmlns="http://schemas.openxmlformats.org/spreadsheetml/2006/main" id="19" name="Tabla19" displayName="Tabla19" ref="A1:H7" totalsRowCount="1">
  <autoFilter ref="A1:H6"/>
  <tableColumns count="8">
    <tableColumn id="1" name="NIVEL"/>
    <tableColumn id="2" name="FACULTAD"/>
    <tableColumn id="3" name="TOTAL SEMESTRE 1" totalsRowFunction="custom">
      <totalsRowFormula>SUM(Tabla19[TOTAL SEMESTRE 1])</totalsRowFormula>
    </tableColumn>
    <tableColumn id="4" name="TOTAL SEMESTRE 2" totalsRowFunction="custom">
      <totalsRowFormula>SUM(Tabla19[TOTAL SEMESTRE 2])</totalsRowFormula>
    </tableColumn>
    <tableColumn id="5" name="TOTAL ANUAL" totalsRowFunction="custom" totalsRowDxfId="44" dataCellStyle="Porcentaje">
      <totalsRowFormula>SUM(Tabla19[TOTAL ANUAL])</totalsRowFormula>
    </tableColumn>
    <tableColumn id="6" name="SEMESTRE 1" dataDxfId="43" totalsRowDxfId="42" dataCellStyle="Porcentaje"/>
    <tableColumn id="7" name="SEMESTRE 2" dataDxfId="41" totalsRowDxfId="40"/>
    <tableColumn id="8" name="TOTAL" dataDxfId="39" totalsRowDxfId="38"/>
  </tableColumns>
  <tableStyleInfo name="TableStyleMedium1" showFirstColumn="0" showLastColumn="0" showRowStripes="1" showColumnStripes="0"/>
</table>
</file>

<file path=xl/tables/table19.xml><?xml version="1.0" encoding="utf-8"?>
<table xmlns="http://schemas.openxmlformats.org/spreadsheetml/2006/main" id="20" name="Tabla20" displayName="Tabla20" ref="A9:H15" totalsRowShown="0">
  <autoFilter ref="A9:H15"/>
  <tableColumns count="8">
    <tableColumn id="1" name="NIVEL"/>
    <tableColumn id="2" name="FACULTAD"/>
    <tableColumn id="3" name="TOTAL SEMESTRE 1" dataDxfId="37"/>
    <tableColumn id="4" name="TOTAL SEMESTRE 2" dataDxfId="36"/>
    <tableColumn id="5" name="TOTAL ANUAL" dataDxfId="35" dataCellStyle="Porcentaje"/>
    <tableColumn id="6" name="SEMESTRE 1" dataDxfId="34"/>
    <tableColumn id="7" name="SEMESTRE 2" dataDxfId="33"/>
    <tableColumn id="8" name="TOTAL " dataDxfId="32"/>
  </tableColumns>
  <tableStyleInfo name="TableStyleMedium8" showFirstColumn="0" showLastColumn="0" showRowStripes="1" showColumnStripes="0"/>
</table>
</file>

<file path=xl/tables/table20.xml><?xml version="1.0" encoding="utf-8"?>
<table xmlns="http://schemas.openxmlformats.org/spreadsheetml/2006/main" id="22" name="Tabla22" displayName="Tabla22" ref="A17:H49" totalsRowShown="0" dataDxfId="31" dataCellStyle="Porcentaje">
  <tableColumns count="8">
    <tableColumn id="1" name="NIVEL"/>
    <tableColumn id="2" name="FACULTAD"/>
    <tableColumn id="3" name="TOTAL SEMESTRE 1"/>
    <tableColumn id="4" name="TOTAL SEMESTRE 2"/>
    <tableColumn id="5" name="TOTAL ANUAL"/>
    <tableColumn id="6" name="SEMESTRE 1" dataDxfId="30" dataCellStyle="Porcentaje"/>
    <tableColumn id="7" name="SEMESTRE 2" dataDxfId="29" dataCellStyle="Porcentaje"/>
    <tableColumn id="8" name="TOTAL %" dataDxfId="28" dataCellStyle="Porcentaje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15" name="Tabla16" displayName="Tabla16" ref="B33:D38" totalsRowShown="0">
  <autoFilter ref="B33:D38"/>
  <tableColumns count="3">
    <tableColumn id="1" name="FACULTAD"/>
    <tableColumn id="2" name="TOTAL HORAS">
      <calculatedColumnFormula>SUM(E10,E18,E25,E3)</calculatedColumnFormula>
    </tableColumn>
    <tableColumn id="3" name="% TOTAL" dataDxfId="27" dataCellStyle="Porcentaje">
      <calculatedColumnFormula>C34/$C$39</calculatedColumnFormula>
    </tableColumn>
  </tableColumns>
  <tableStyleInfo name="TableStyleMedium1" showFirstColumn="0" showLastColumn="0" showRowStripes="1" showColumnStripes="0"/>
</table>
</file>

<file path=xl/tables/table22.xml><?xml version="1.0" encoding="utf-8"?>
<table xmlns="http://schemas.openxmlformats.org/spreadsheetml/2006/main" id="16" name="Tabla18" displayName="Tabla18" ref="B2:E7" totalsRowShown="0">
  <autoFilter ref="B2:E7"/>
  <tableColumns count="4">
    <tableColumn id="1" name="FACULTAD"/>
    <tableColumn id="2" name="HORAS SEM 1"/>
    <tableColumn id="3" name="HORAS SEM 2"/>
    <tableColumn id="4" name="TOTAL ANUAL"/>
  </tableColumns>
  <tableStyleInfo name="TableStyleMedium15" showFirstColumn="0" showLastColumn="0" showRowStripes="1" showColumnStripes="0"/>
</table>
</file>

<file path=xl/tables/table23.xml><?xml version="1.0" encoding="utf-8"?>
<table xmlns="http://schemas.openxmlformats.org/spreadsheetml/2006/main" id="18" name="Tabla21" displayName="Tabla21" ref="B9:H14" totalsRowShown="0" headerRowDxfId="26" dataDxfId="25" headerRowCellStyle="Porcentaje" dataCellStyle="Porcentaje">
  <autoFilter ref="B9:H14"/>
  <tableColumns count="7">
    <tableColumn id="1" name="FACULTAD"/>
    <tableColumn id="2" name="HORAS SEM 1"/>
    <tableColumn id="3" name="HORAS SEM 2"/>
    <tableColumn id="4" name="TOTAL HORAS"/>
    <tableColumn id="5" name="% SEMESTRE 1" dataDxfId="24" dataCellStyle="Porcentaje"/>
    <tableColumn id="6" name="% SEMESTRE 2" dataDxfId="23" dataCellStyle="Porcentaje"/>
    <tableColumn id="7" name="% TOTAL" dataDxfId="22" dataCellStyle="Porcentaje"/>
  </tableColumns>
  <tableStyleInfo name="TableStyleMedium1" showFirstColumn="0" showLastColumn="0" showRowStripes="1" showColumnStripes="0"/>
</table>
</file>

<file path=xl/tables/table24.xml><?xml version="1.0" encoding="utf-8"?>
<table xmlns="http://schemas.openxmlformats.org/spreadsheetml/2006/main" id="21" name="Tabla23" displayName="Tabla23" ref="B17:H22" totalsRowShown="0">
  <autoFilter ref="B17:H22"/>
  <tableColumns count="7">
    <tableColumn id="1" name="FACULTAD"/>
    <tableColumn id="2" name="HORAS SEM 1"/>
    <tableColumn id="3" name="HORAS SEM 2"/>
    <tableColumn id="4" name="TOTAL HORAS"/>
    <tableColumn id="5" name="% SEMESTRE 1" dataCellStyle="Porcentaje">
      <calculatedColumnFormula>Tabla23[[#This Row],[HORAS SEM 1]]/$C$23</calculatedColumnFormula>
    </tableColumn>
    <tableColumn id="6" name="% SEMESTRE 2" dataCellStyle="Porcentaje">
      <calculatedColumnFormula>Tabla23[[#This Row],[HORAS SEM 2]]/$D$23</calculatedColumnFormula>
    </tableColumn>
    <tableColumn id="7" name="% TOTAL" dataDxfId="21" dataCellStyle="Porcentaje">
      <calculatedColumnFormula>E18/$E$23</calculatedColumnFormula>
    </tableColumn>
  </tableColumns>
  <tableStyleInfo name="TableStyleMedium1" showFirstColumn="0" showLastColumn="0" showRowStripes="1" showColumnStripes="0"/>
</table>
</file>

<file path=xl/tables/table25.xml><?xml version="1.0" encoding="utf-8"?>
<table xmlns="http://schemas.openxmlformats.org/spreadsheetml/2006/main" id="23" name="Tabla24" displayName="Tabla24" ref="B24:H29" totalsRowShown="0" headerRowDxfId="20" headerRowBorderDxfId="19" tableBorderDxfId="18" headerRowCellStyle="Porcentaje">
  <autoFilter ref="B24:H29"/>
  <tableColumns count="7">
    <tableColumn id="1" name="FACULTAD"/>
    <tableColumn id="2" name="HORAS SEM 1"/>
    <tableColumn id="3" name="HORAS SEM 2"/>
    <tableColumn id="4" name="TOTAL HORAS"/>
    <tableColumn id="5" name="% SEMESTRE 1"/>
    <tableColumn id="6" name="% SEMESTRE 2"/>
    <tableColumn id="7" name="% TOTAL" dataDxfId="17" dataCellStyle="Porcentaje">
      <calculatedColumnFormula>E25/$E$30</calculatedColumnFormula>
    </tableColumn>
  </tableColumns>
  <tableStyleInfo name="TableStyleMedium1" showFirstColumn="0" showLastColumn="0" showRowStripes="1" showColumnStripes="0"/>
</table>
</file>

<file path=xl/tables/table26.xml><?xml version="1.0" encoding="utf-8"?>
<table xmlns="http://schemas.openxmlformats.org/spreadsheetml/2006/main" id="24" name="Tabla25" displayName="Tabla25" ref="H2:H7" totalsRowShown="0" dataDxfId="16" dataCellStyle="Porcentaje">
  <autoFilter ref="H2:H7"/>
  <tableColumns count="1">
    <tableColumn id="1" name="%TOTAL" dataDxfId="15" dataCellStyle="Porcentaje">
      <calculatedColumnFormula>Tabla18[[#This Row],[TOTAL ANUAL]]/$E$8</calculatedColumnFormula>
    </tableColumn>
  </tableColumns>
  <tableStyleInfo name="TableStyleMedium1" showFirstColumn="0" showLastColumn="0" showRowStripes="1" showColumnStripes="0"/>
</table>
</file>

<file path=xl/tables/table27.xml><?xml version="1.0" encoding="utf-8"?>
<table xmlns="http://schemas.openxmlformats.org/spreadsheetml/2006/main" id="26" name="Tabla26" displayName="Tabla26" ref="A2:F7" totalsRowShown="0">
  <autoFilter ref="A2:F7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TOTAL" dataCellStyle="Porcentaje">
      <calculatedColumnFormula>Tabla26[[#This Row],[TOTAL ANUAL]]/$E$8</calculatedColumnFormula>
    </tableColumn>
  </tableColumns>
  <tableStyleInfo name="TableStyleMedium1" showFirstColumn="0" showLastColumn="0" showRowStripes="1" showColumnStripes="0"/>
</table>
</file>

<file path=xl/tables/table28.xml><?xml version="1.0" encoding="utf-8"?>
<table xmlns="http://schemas.openxmlformats.org/spreadsheetml/2006/main" id="27" name="Tabla27" displayName="Tabla27" ref="A10:F15" totalsRowShown="0">
  <autoFilter ref="A10:F15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 TOTAL" dataCellStyle="Porcentaje">
      <calculatedColumnFormula>Tabla27[[#This Row],[TOTAL ANUAL]]/$E$16</calculatedColumnFormula>
    </tableColumn>
  </tableColumns>
  <tableStyleInfo name="TableStyleMedium1" showFirstColumn="0" showLastColumn="0" showRowStripes="1" showColumnStripes="0"/>
</table>
</file>

<file path=xl/tables/table29.xml><?xml version="1.0" encoding="utf-8"?>
<table xmlns="http://schemas.openxmlformats.org/spreadsheetml/2006/main" id="28" name="Tabla28" displayName="Tabla28" ref="A19:F24" totalsRowShown="0">
  <autoFilter ref="A19:F24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 TOTAL" dataDxfId="14" dataCellStyle="Porcentaje">
      <calculatedColumnFormula>Tabla28[[#This Row],[TOTAL ANUAL]]/$E$25</calculatedColumnFormula>
    </tableColumn>
  </tableColumns>
  <tableStyleInfo name="TableStyleMedium1" showFirstColumn="0" showLastColumn="0" showRowStripes="1" showColumnStripes="0"/>
</table>
</file>

<file path=xl/tables/table30.xml><?xml version="1.0" encoding="utf-8"?>
<table xmlns="http://schemas.openxmlformats.org/spreadsheetml/2006/main" id="30" name="Tabla30" displayName="Tabla30" ref="A27:F32" totalsRowShown="0" headerRowDxfId="13" headerRowBorderDxfId="12" tableBorderDxfId="11">
  <autoFilter ref="A27:F32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TOTAL" dataDxfId="10" dataCellStyle="Porcentaje">
      <calculatedColumnFormula>Tabla30[[#This Row],[TOTAL ANUAL]]/$E$33</calculatedColumnFormula>
    </tableColumn>
  </tableColumns>
  <tableStyleInfo name="TableStyleMedium1" showFirstColumn="0" showLastColumn="0" showRowStripes="1" showColumnStripes="0"/>
</table>
</file>

<file path=xl/tables/table31.xml><?xml version="1.0" encoding="utf-8"?>
<table xmlns="http://schemas.openxmlformats.org/spreadsheetml/2006/main" id="31" name="Tabla31" displayName="Tabla31" ref="A35:D40" totalsRowShown="0">
  <autoFilter ref="A35:D40"/>
  <tableColumns count="4">
    <tableColumn id="1" name="ESCALAFÓN COMPLETO"/>
    <tableColumn id="2" name="FACULTAD" dataDxfId="9"/>
    <tableColumn id="3" name="TOTAL  HORAS">
      <calculatedColumnFormula>SUM(E3,E11,E20,E28)</calculatedColumnFormula>
    </tableColumn>
    <tableColumn id="4" name="%TOTAL" dataDxfId="8" dataCellStyle="Porcentaje">
      <calculatedColumnFormula>C36/$C$41</calculatedColumnFormula>
    </tableColumn>
  </tableColumns>
  <tableStyleInfo name="TableStyleMedium1" showFirstColumn="0" showLastColumn="0" showRowStripes="1" showColumnStripes="0"/>
</table>
</file>

<file path=xl/tables/table32.xml><?xml version="1.0" encoding="utf-8"?>
<table xmlns="http://schemas.openxmlformats.org/spreadsheetml/2006/main" id="32" name="Tabla2633" displayName="Tabla2633" ref="A2:F8" totalsRowCount="1">
  <autoFilter ref="A2:F7"/>
  <tableColumns count="6">
    <tableColumn id="1" name="NIVEL"/>
    <tableColumn id="2" name="FACULTAD"/>
    <tableColumn id="3" name="TOTAL SEMESTRE 1"/>
    <tableColumn id="4" name="TOTAL SEMESTRE 2"/>
    <tableColumn id="5" name="TOTAL ANUAL" totalsRowFunction="custom">
      <totalsRowFormula>SUM(E3:E7)</totalsRowFormula>
    </tableColumn>
    <tableColumn id="6" name="%TOTAL" totalsRowDxfId="7" dataCellStyle="Porcentaje">
      <calculatedColumnFormula>Tabla2633[[#This Row],[TOTAL ANUAL]]/$E$8</calculatedColumnFormula>
    </tableColumn>
  </tableColumns>
  <tableStyleInfo name="TableStyleMedium1" showFirstColumn="0" showLastColumn="0" showRowStripes="1" showColumnStripes="0"/>
</table>
</file>

<file path=xl/tables/table33.xml><?xml version="1.0" encoding="utf-8"?>
<table xmlns="http://schemas.openxmlformats.org/spreadsheetml/2006/main" id="33" name="Tabla2734" displayName="Tabla2734" ref="A10:F16" totalsRowShown="0">
  <autoFilter ref="A10:F16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 TOTAL" dataCellStyle="Porcentaje">
      <calculatedColumnFormula>Tabla2734[[#This Row],[TOTAL ANUAL]]/$E$16</calculatedColumnFormula>
    </tableColumn>
  </tableColumns>
  <tableStyleInfo name="TableStyleMedium1" showFirstColumn="0" showLastColumn="0" showRowStripes="1" showColumnStripes="0"/>
</table>
</file>

<file path=xl/tables/table34.xml><?xml version="1.0" encoding="utf-8"?>
<table xmlns="http://schemas.openxmlformats.org/spreadsheetml/2006/main" id="34" name="Tabla2835" displayName="Tabla2835" ref="A19:F24" totalsRowShown="0">
  <autoFilter ref="A19:F24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 TOTAL" dataDxfId="6" dataCellStyle="Porcentaje">
      <calculatedColumnFormula>Tabla2835[[#This Row],[TOTAL ANUAL]]/$E$25</calculatedColumnFormula>
    </tableColumn>
  </tableColumns>
  <tableStyleInfo name="TableStyleMedium1" showFirstColumn="0" showLastColumn="0" showRowStripes="1" showColumnStripes="0"/>
</table>
</file>

<file path=xl/tables/table35.xml><?xml version="1.0" encoding="utf-8"?>
<table xmlns="http://schemas.openxmlformats.org/spreadsheetml/2006/main" id="35" name="Tabla3036" displayName="Tabla3036" ref="A27:F32" totalsRowShown="0" headerRowDxfId="5" headerRowBorderDxfId="4" tableBorderDxfId="3">
  <autoFilter ref="A27:F32"/>
  <tableColumns count="6">
    <tableColumn id="1" name="NIVEL"/>
    <tableColumn id="2" name="FACULTAD"/>
    <tableColumn id="3" name="TOTAL SEMESTRE 1"/>
    <tableColumn id="4" name="TOTAL SEMESTRE 2"/>
    <tableColumn id="5" name="TOTAL ANUAL"/>
    <tableColumn id="6" name="%TOTAL" dataDxfId="2" dataCellStyle="Porcentaje">
      <calculatedColumnFormula>Tabla3036[[#This Row],[TOTAL ANUAL]]/$E$33</calculatedColumnFormula>
    </tableColumn>
  </tableColumns>
  <tableStyleInfo name="TableStyleMedium1" showFirstColumn="0" showLastColumn="0" showRowStripes="1" showColumnStripes="0"/>
</table>
</file>

<file path=xl/tables/table36.xml><?xml version="1.0" encoding="utf-8"?>
<table xmlns="http://schemas.openxmlformats.org/spreadsheetml/2006/main" id="36" name="Tabla3137" displayName="Tabla3137" ref="A35:D40" totalsRowShown="0">
  <autoFilter ref="A35:D40"/>
  <tableColumns count="4">
    <tableColumn id="1" name="ESCALAFÓN COMPLETO"/>
    <tableColumn id="2" name="FACULTAD" dataDxfId="1"/>
    <tableColumn id="3" name="TOTAL  HORAS">
      <calculatedColumnFormula>SUM(E3,E11,E20,E28)</calculatedColumnFormula>
    </tableColumn>
    <tableColumn id="4" name="%TOTAL" dataDxfId="0" dataCellStyle="Porcentaje">
      <calculatedColumnFormula>C36/$C$41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20.xml"/><Relationship Id="rId4" Type="http://schemas.openxmlformats.org/officeDocument/2006/relationships/table" Target="../tables/table19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7" Type="http://schemas.openxmlformats.org/officeDocument/2006/relationships/table" Target="../tables/table26.xml"/><Relationship Id="rId2" Type="http://schemas.openxmlformats.org/officeDocument/2006/relationships/table" Target="../tables/table21.xml"/><Relationship Id="rId1" Type="http://schemas.openxmlformats.org/officeDocument/2006/relationships/drawing" Target="../drawings/drawing10.xml"/><Relationship Id="rId6" Type="http://schemas.openxmlformats.org/officeDocument/2006/relationships/table" Target="../tables/table25.xml"/><Relationship Id="rId5" Type="http://schemas.openxmlformats.org/officeDocument/2006/relationships/table" Target="../tables/table24.xml"/><Relationship Id="rId4" Type="http://schemas.openxmlformats.org/officeDocument/2006/relationships/table" Target="../tables/table2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table" Target="../tables/table27.xml"/><Relationship Id="rId5" Type="http://schemas.openxmlformats.org/officeDocument/2006/relationships/table" Target="../tables/table31.xml"/><Relationship Id="rId4" Type="http://schemas.openxmlformats.org/officeDocument/2006/relationships/table" Target="../tables/table30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table" Target="../tables/table32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6.xml"/><Relationship Id="rId5" Type="http://schemas.openxmlformats.org/officeDocument/2006/relationships/table" Target="../tables/table35.xml"/><Relationship Id="rId4" Type="http://schemas.openxmlformats.org/officeDocument/2006/relationships/table" Target="../tables/table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E1" workbookViewId="0">
      <selection activeCell="I23" sqref="I23"/>
    </sheetView>
  </sheetViews>
  <sheetFormatPr baseColWidth="10" defaultRowHeight="15" x14ac:dyDescent="0.25"/>
  <cols>
    <col min="1" max="1" width="26" style="4" customWidth="1"/>
    <col min="2" max="2" width="29.140625" style="4" customWidth="1"/>
    <col min="3" max="3" width="27.7109375" style="4" customWidth="1"/>
    <col min="4" max="4" width="21.5703125" style="4" customWidth="1"/>
    <col min="5" max="5" width="14.7109375" style="4" customWidth="1"/>
    <col min="6" max="6" width="41" style="4" customWidth="1"/>
    <col min="7" max="7" width="33.140625" style="4" customWidth="1"/>
    <col min="8" max="8" width="25.28515625" style="4" customWidth="1"/>
    <col min="9" max="9" width="23.42578125" style="4" customWidth="1"/>
    <col min="10" max="16384" width="11.42578125" style="4"/>
  </cols>
  <sheetData>
    <row r="1" spans="1:9" ht="39.75" thickBot="1" x14ac:dyDescent="0.3">
      <c r="A1" s="1" t="s">
        <v>0</v>
      </c>
      <c r="B1" s="34" t="s">
        <v>67</v>
      </c>
      <c r="C1" s="34" t="s">
        <v>68</v>
      </c>
      <c r="D1" s="2" t="s">
        <v>1</v>
      </c>
      <c r="E1" s="2" t="s">
        <v>2</v>
      </c>
      <c r="F1" s="2" t="s">
        <v>3</v>
      </c>
      <c r="G1" s="3" t="s">
        <v>4</v>
      </c>
      <c r="H1" s="2" t="s">
        <v>28</v>
      </c>
      <c r="I1" s="2" t="s">
        <v>29</v>
      </c>
    </row>
    <row r="2" spans="1:9" x14ac:dyDescent="0.25">
      <c r="A2" s="5" t="s">
        <v>61</v>
      </c>
      <c r="B2" s="5">
        <v>136</v>
      </c>
      <c r="C2" s="5">
        <v>136</v>
      </c>
      <c r="D2" s="6" t="s">
        <v>5</v>
      </c>
      <c r="E2" s="6" t="s">
        <v>6</v>
      </c>
      <c r="F2" s="6" t="s">
        <v>7</v>
      </c>
      <c r="G2" s="7" t="s">
        <v>8</v>
      </c>
      <c r="H2" s="6"/>
      <c r="I2" s="6"/>
    </row>
    <row r="3" spans="1:9" x14ac:dyDescent="0.25">
      <c r="A3" s="5" t="s">
        <v>15</v>
      </c>
      <c r="B3" s="5">
        <v>34</v>
      </c>
      <c r="C3" s="5">
        <v>0</v>
      </c>
      <c r="D3" s="6" t="s">
        <v>16</v>
      </c>
      <c r="E3" s="6" t="s">
        <v>6</v>
      </c>
      <c r="F3" s="6" t="s">
        <v>7</v>
      </c>
      <c r="G3" s="7" t="s">
        <v>8</v>
      </c>
      <c r="H3" s="6"/>
      <c r="I3" s="6"/>
    </row>
    <row r="4" spans="1:9" x14ac:dyDescent="0.25">
      <c r="A4" s="5" t="s">
        <v>25</v>
      </c>
      <c r="B4" s="5">
        <v>0</v>
      </c>
      <c r="C4" s="5">
        <v>68</v>
      </c>
      <c r="D4" s="6" t="s">
        <v>26</v>
      </c>
      <c r="E4" s="6" t="s">
        <v>6</v>
      </c>
      <c r="F4" s="6" t="s">
        <v>27</v>
      </c>
      <c r="G4" s="7" t="s">
        <v>8</v>
      </c>
      <c r="H4" s="6">
        <f>SUM(B2:B4)</f>
        <v>170</v>
      </c>
      <c r="I4" s="6">
        <f>SUM(C2:C4)</f>
        <v>204</v>
      </c>
    </row>
    <row r="5" spans="1:9" x14ac:dyDescent="0.25">
      <c r="A5" s="5" t="s">
        <v>12</v>
      </c>
      <c r="B5" s="5">
        <v>34</v>
      </c>
      <c r="C5" s="5">
        <v>34</v>
      </c>
      <c r="D5" s="6" t="s">
        <v>5</v>
      </c>
      <c r="E5" s="6" t="s">
        <v>6</v>
      </c>
      <c r="F5" s="6" t="s">
        <v>13</v>
      </c>
      <c r="G5" s="7" t="s">
        <v>14</v>
      </c>
      <c r="H5" s="6">
        <v>2</v>
      </c>
      <c r="I5" s="6">
        <v>2</v>
      </c>
    </row>
    <row r="6" spans="1:9" x14ac:dyDescent="0.25">
      <c r="A6" s="5" t="s">
        <v>9</v>
      </c>
      <c r="B6" s="5">
        <v>102</v>
      </c>
      <c r="C6" s="5">
        <v>68</v>
      </c>
      <c r="D6" s="6" t="s">
        <v>5</v>
      </c>
      <c r="E6" s="6" t="s">
        <v>6</v>
      </c>
      <c r="F6" s="6" t="s">
        <v>10</v>
      </c>
      <c r="G6" s="7" t="s">
        <v>11</v>
      </c>
      <c r="H6" s="6"/>
      <c r="I6" s="6"/>
    </row>
    <row r="7" spans="1:9" x14ac:dyDescent="0.25">
      <c r="A7" s="5" t="s">
        <v>17</v>
      </c>
      <c r="B7" s="5">
        <v>34</v>
      </c>
      <c r="C7" s="5">
        <v>34</v>
      </c>
      <c r="D7" s="6" t="s">
        <v>5</v>
      </c>
      <c r="E7" s="6" t="s">
        <v>6</v>
      </c>
      <c r="F7" s="6" t="s">
        <v>18</v>
      </c>
      <c r="G7" s="7" t="s">
        <v>11</v>
      </c>
      <c r="H7" s="6"/>
      <c r="I7" s="6"/>
    </row>
    <row r="8" spans="1:9" x14ac:dyDescent="0.25">
      <c r="A8" s="5" t="s">
        <v>19</v>
      </c>
      <c r="B8" s="5">
        <v>68</v>
      </c>
      <c r="C8" s="5">
        <v>68</v>
      </c>
      <c r="D8" s="6" t="s">
        <v>5</v>
      </c>
      <c r="E8" s="6" t="s">
        <v>6</v>
      </c>
      <c r="F8" s="6" t="s">
        <v>20</v>
      </c>
      <c r="G8" s="7" t="s">
        <v>11</v>
      </c>
      <c r="H8" s="6"/>
      <c r="I8" s="6"/>
    </row>
    <row r="9" spans="1:9" x14ac:dyDescent="0.25">
      <c r="A9" s="5" t="s">
        <v>21</v>
      </c>
      <c r="B9" s="5">
        <v>34</v>
      </c>
      <c r="C9" s="5">
        <v>34</v>
      </c>
      <c r="D9" s="6" t="s">
        <v>5</v>
      </c>
      <c r="E9" s="6" t="s">
        <v>6</v>
      </c>
      <c r="F9" s="6" t="s">
        <v>22</v>
      </c>
      <c r="G9" s="7" t="s">
        <v>11</v>
      </c>
      <c r="H9" s="6">
        <f>SUM(B6:B9)</f>
        <v>238</v>
      </c>
      <c r="I9" s="6">
        <f>SUM(C6:C9)</f>
        <v>204</v>
      </c>
    </row>
    <row r="10" spans="1:9" x14ac:dyDescent="0.25">
      <c r="A10" s="8" t="s">
        <v>23</v>
      </c>
      <c r="B10" s="8">
        <v>68</v>
      </c>
      <c r="C10" s="8">
        <v>68</v>
      </c>
      <c r="D10" s="9" t="s">
        <v>5</v>
      </c>
      <c r="E10" s="9" t="s">
        <v>6</v>
      </c>
      <c r="F10" s="9" t="s">
        <v>24</v>
      </c>
      <c r="G10" s="10" t="s">
        <v>11</v>
      </c>
      <c r="H10" s="9"/>
      <c r="I10" s="9"/>
    </row>
    <row r="11" spans="1:9" s="15" customFormat="1" x14ac:dyDescent="0.25">
      <c r="A11" s="8" t="s">
        <v>60</v>
      </c>
      <c r="B11" s="8">
        <v>68</v>
      </c>
      <c r="C11" s="8">
        <v>68</v>
      </c>
      <c r="D11" s="9"/>
      <c r="E11" s="9"/>
      <c r="F11" s="9"/>
      <c r="G11" s="10"/>
      <c r="H11" s="9">
        <f>SUM(B11:B14)</f>
        <v>646</v>
      </c>
      <c r="I11" s="9"/>
    </row>
    <row r="12" spans="1:9" x14ac:dyDescent="0.25">
      <c r="A12" s="11"/>
      <c r="B12" s="11">
        <f>SUM(Tabla1[HORAS PRIMER SEMESTRE 
(17 semanas)])</f>
        <v>578</v>
      </c>
      <c r="C12" s="11">
        <f>SUM(Tabla1[HORAS SEGUNDO SEMESTRE
(17 semamas)])</f>
        <v>578</v>
      </c>
      <c r="D12" s="12">
        <f>SUM(Tabla1[[#Totals],[HORAS PRIMER SEMESTRE 
(17 semanas)]:[HORAS SEGUNDO SEMESTRE
(17 semamas)]])</f>
        <v>1156</v>
      </c>
      <c r="E12" s="12"/>
      <c r="F12" s="12"/>
      <c r="G12" s="13"/>
      <c r="H12" s="14"/>
      <c r="I12" s="12"/>
    </row>
    <row r="15" spans="1:9" x14ac:dyDescent="0.25">
      <c r="B15" s="4" t="s">
        <v>64</v>
      </c>
      <c r="C15" s="4" t="s">
        <v>65</v>
      </c>
      <c r="D15" s="4" t="s">
        <v>66</v>
      </c>
    </row>
    <row r="16" spans="1:9" x14ac:dyDescent="0.25">
      <c r="A16" s="4" t="s">
        <v>32</v>
      </c>
      <c r="B16" s="4">
        <f>SUM(B6:B9)</f>
        <v>238</v>
      </c>
      <c r="C16" s="4">
        <f>SUM(C6:C9)</f>
        <v>204</v>
      </c>
      <c r="D16" s="4">
        <f>SUM(B16:C16)</f>
        <v>442</v>
      </c>
    </row>
    <row r="17" spans="1:7" x14ac:dyDescent="0.25">
      <c r="A17" s="4" t="s">
        <v>31</v>
      </c>
      <c r="B17" s="4">
        <f>SUM(B2:B4)</f>
        <v>170</v>
      </c>
      <c r="C17" s="4">
        <f>SUM(C2:C4)</f>
        <v>204</v>
      </c>
      <c r="D17" s="4">
        <f t="shared" ref="D17:D19" si="0">SUM(B17:C17)</f>
        <v>374</v>
      </c>
    </row>
    <row r="18" spans="1:7" x14ac:dyDescent="0.25">
      <c r="A18" s="4" t="s">
        <v>30</v>
      </c>
      <c r="B18" s="4">
        <f>SUM(B5)</f>
        <v>34</v>
      </c>
      <c r="C18" s="4">
        <f>SUM(C5)</f>
        <v>34</v>
      </c>
      <c r="D18" s="4">
        <f t="shared" si="0"/>
        <v>68</v>
      </c>
    </row>
    <row r="19" spans="1:7" x14ac:dyDescent="0.25">
      <c r="A19" s="4" t="s">
        <v>33</v>
      </c>
      <c r="B19" s="4">
        <v>68</v>
      </c>
      <c r="C19" s="4">
        <v>68</v>
      </c>
      <c r="D19" s="4">
        <f t="shared" si="0"/>
        <v>136</v>
      </c>
    </row>
    <row r="20" spans="1:7" x14ac:dyDescent="0.25">
      <c r="A20" s="4" t="s">
        <v>63</v>
      </c>
      <c r="B20" s="4">
        <v>68</v>
      </c>
      <c r="C20" s="4">
        <v>68</v>
      </c>
      <c r="D20" s="4">
        <f>SUM(B20:C20)</f>
        <v>136</v>
      </c>
    </row>
    <row r="22" spans="1:7" x14ac:dyDescent="0.25">
      <c r="A22" s="71" t="s">
        <v>52</v>
      </c>
      <c r="B22" s="71" t="s">
        <v>16</v>
      </c>
      <c r="C22" s="71" t="s">
        <v>26</v>
      </c>
      <c r="D22" s="71" t="s">
        <v>34</v>
      </c>
    </row>
    <row r="23" spans="1:7" x14ac:dyDescent="0.25">
      <c r="A23" s="71" t="s">
        <v>32</v>
      </c>
      <c r="B23" s="70">
        <f>B16/Tabla1[[#Totals],[HORAS PRIMER SEMESTRE 
(17 semanas)]]</f>
        <v>0.41176470588235292</v>
      </c>
      <c r="C23" s="70">
        <f>C16/Tabla1[[#Totals],[HORAS SEGUNDO SEMESTRE
(17 semamas)]]</f>
        <v>0.35294117647058826</v>
      </c>
      <c r="D23" s="70">
        <f>D16/Tabla1[[#Totals],[MODALIDAD]]</f>
        <v>0.38235294117647056</v>
      </c>
    </row>
    <row r="24" spans="1:7" x14ac:dyDescent="0.25">
      <c r="A24" s="71" t="s">
        <v>31</v>
      </c>
      <c r="B24" s="70">
        <f>B17/Tabla1[[#Totals],[HORAS PRIMER SEMESTRE 
(17 semanas)]]</f>
        <v>0.29411764705882354</v>
      </c>
      <c r="C24" s="70">
        <f>C17/Tabla1[[#Totals],[HORAS SEGUNDO SEMESTRE
(17 semamas)]]</f>
        <v>0.35294117647058826</v>
      </c>
      <c r="D24" s="70">
        <f>D17/Tabla1[[#Totals],[MODALIDAD]]</f>
        <v>0.3235294117647059</v>
      </c>
    </row>
    <row r="25" spans="1:7" x14ac:dyDescent="0.25">
      <c r="A25" s="71" t="s">
        <v>30</v>
      </c>
      <c r="B25" s="70">
        <f>B18/Tabla1[[#Totals],[HORAS PRIMER SEMESTRE 
(17 semanas)]]</f>
        <v>5.8823529411764705E-2</v>
      </c>
      <c r="C25" s="70">
        <f>C18/Tabla1[[#Totals],[HORAS SEGUNDO SEMESTRE
(17 semamas)]]</f>
        <v>5.8823529411764705E-2</v>
      </c>
      <c r="D25" s="70">
        <f>D18/Tabla1[[#Totals],[MODALIDAD]]</f>
        <v>5.8823529411764705E-2</v>
      </c>
    </row>
    <row r="26" spans="1:7" x14ac:dyDescent="0.25">
      <c r="A26" s="71" t="s">
        <v>33</v>
      </c>
      <c r="B26" s="70">
        <f>B19/Tabla1[[#Totals],[HORAS PRIMER SEMESTRE 
(17 semanas)]]</f>
        <v>0.11764705882352941</v>
      </c>
      <c r="C26" s="70">
        <f>C19/Tabla1[[#Totals],[HORAS SEGUNDO SEMESTRE
(17 semamas)]]</f>
        <v>0.11764705882352941</v>
      </c>
      <c r="D26" s="70">
        <f>D19/Tabla1[[#Totals],[MODALIDAD]]</f>
        <v>0.11764705882352941</v>
      </c>
    </row>
    <row r="27" spans="1:7" x14ac:dyDescent="0.25">
      <c r="A27" s="71" t="s">
        <v>63</v>
      </c>
      <c r="B27" s="70">
        <f>B20/Tabla1[[#Totals],[HORAS PRIMER SEMESTRE 
(17 semanas)]]</f>
        <v>0.11764705882352941</v>
      </c>
      <c r="C27" s="70">
        <f>C20/Tabla1[[#Totals],[HORAS SEGUNDO SEMESTRE
(17 semamas)]]</f>
        <v>0.11764705882352941</v>
      </c>
      <c r="D27" s="70">
        <f>D20/Tabla1[[#Totals],[MODALIDAD]]</f>
        <v>0.11764705882352941</v>
      </c>
    </row>
    <row r="32" spans="1:7" x14ac:dyDescent="0.25">
      <c r="G32" s="4" t="s">
        <v>62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H18" sqref="H18"/>
    </sheetView>
  </sheetViews>
  <sheetFormatPr baseColWidth="10" defaultRowHeight="15" x14ac:dyDescent="0.25"/>
  <cols>
    <col min="1" max="1" width="32.42578125" style="4" customWidth="1"/>
    <col min="2" max="2" width="29.140625" style="4" customWidth="1"/>
    <col min="3" max="3" width="27.7109375" style="4" customWidth="1"/>
    <col min="4" max="4" width="21.5703125" style="4" customWidth="1"/>
    <col min="5" max="5" width="14.7109375" style="4" customWidth="1"/>
    <col min="6" max="6" width="41" style="4" customWidth="1"/>
    <col min="7" max="7" width="33.140625" style="4" customWidth="1"/>
    <col min="8" max="8" width="25.28515625" style="4" customWidth="1"/>
    <col min="9" max="9" width="23.42578125" style="4" customWidth="1"/>
    <col min="10" max="16384" width="11.42578125" style="4"/>
  </cols>
  <sheetData>
    <row r="1" spans="1:9" ht="39.75" thickBot="1" x14ac:dyDescent="0.3">
      <c r="A1" s="1" t="s">
        <v>0</v>
      </c>
      <c r="B1" s="34" t="s">
        <v>67</v>
      </c>
      <c r="C1" s="34" t="s">
        <v>68</v>
      </c>
      <c r="D1" s="2" t="s">
        <v>1</v>
      </c>
      <c r="E1" s="2" t="s">
        <v>2</v>
      </c>
      <c r="F1" s="2" t="s">
        <v>3</v>
      </c>
      <c r="G1" s="3" t="s">
        <v>4</v>
      </c>
      <c r="H1" s="2" t="s">
        <v>28</v>
      </c>
      <c r="I1" s="2" t="s">
        <v>29</v>
      </c>
    </row>
    <row r="2" spans="1:9" x14ac:dyDescent="0.25">
      <c r="A2" s="35" t="s">
        <v>72</v>
      </c>
      <c r="B2" s="37">
        <v>102</v>
      </c>
      <c r="C2" s="37">
        <v>102</v>
      </c>
      <c r="D2" s="35" t="s">
        <v>5</v>
      </c>
      <c r="E2" s="35" t="s">
        <v>36</v>
      </c>
      <c r="F2" s="35" t="s">
        <v>7</v>
      </c>
      <c r="G2" s="35" t="s">
        <v>8</v>
      </c>
      <c r="H2" s="6"/>
      <c r="I2" s="6"/>
    </row>
    <row r="3" spans="1:9" x14ac:dyDescent="0.25">
      <c r="A3" s="35" t="s">
        <v>73</v>
      </c>
      <c r="B3" s="37">
        <v>102</v>
      </c>
      <c r="C3" s="37">
        <v>102</v>
      </c>
      <c r="D3" s="35" t="s">
        <v>5</v>
      </c>
      <c r="E3" s="35" t="s">
        <v>36</v>
      </c>
      <c r="F3" s="35" t="s">
        <v>27</v>
      </c>
      <c r="G3" s="35" t="s">
        <v>8</v>
      </c>
      <c r="H3" s="6"/>
      <c r="I3" s="6"/>
    </row>
    <row r="4" spans="1:9" x14ac:dyDescent="0.25">
      <c r="A4" s="35" t="s">
        <v>76</v>
      </c>
      <c r="B4" s="37">
        <v>0</v>
      </c>
      <c r="C4" s="37">
        <v>34</v>
      </c>
      <c r="D4" s="35" t="s">
        <v>26</v>
      </c>
      <c r="E4" s="35" t="s">
        <v>36</v>
      </c>
      <c r="F4" s="35" t="s">
        <v>80</v>
      </c>
      <c r="G4" s="35" t="s">
        <v>8</v>
      </c>
      <c r="H4" s="6"/>
      <c r="I4" s="6"/>
    </row>
    <row r="5" spans="1:9" x14ac:dyDescent="0.25">
      <c r="A5" s="35" t="s">
        <v>70</v>
      </c>
      <c r="B5" s="37">
        <v>68</v>
      </c>
      <c r="C5" s="37">
        <v>34</v>
      </c>
      <c r="D5" s="35" t="s">
        <v>5</v>
      </c>
      <c r="E5" s="35" t="s">
        <v>36</v>
      </c>
      <c r="F5" s="35" t="s">
        <v>40</v>
      </c>
      <c r="G5" s="35" t="s">
        <v>8</v>
      </c>
      <c r="H5" s="6"/>
      <c r="I5" s="6"/>
    </row>
    <row r="6" spans="1:9" x14ac:dyDescent="0.25">
      <c r="A6" s="35" t="s">
        <v>78</v>
      </c>
      <c r="B6" s="41">
        <v>68</v>
      </c>
      <c r="C6" s="41">
        <v>68</v>
      </c>
      <c r="D6" s="36"/>
      <c r="E6" s="36"/>
      <c r="F6" s="39" t="s">
        <v>81</v>
      </c>
      <c r="G6" s="39" t="s">
        <v>81</v>
      </c>
      <c r="H6" s="43"/>
      <c r="I6" s="43"/>
    </row>
    <row r="7" spans="1:9" x14ac:dyDescent="0.25">
      <c r="A7" s="35" t="s">
        <v>71</v>
      </c>
      <c r="B7" s="37">
        <v>68</v>
      </c>
      <c r="C7" s="37">
        <v>68</v>
      </c>
      <c r="D7" s="35" t="s">
        <v>5</v>
      </c>
      <c r="E7" s="35" t="s">
        <v>36</v>
      </c>
      <c r="F7" s="35" t="s">
        <v>79</v>
      </c>
      <c r="G7" s="35" t="s">
        <v>14</v>
      </c>
      <c r="H7" s="6"/>
      <c r="I7" s="6"/>
    </row>
    <row r="8" spans="1:9" x14ac:dyDescent="0.25">
      <c r="A8" s="35" t="s">
        <v>75</v>
      </c>
      <c r="B8" s="37">
        <v>34</v>
      </c>
      <c r="C8" s="37">
        <v>34</v>
      </c>
      <c r="D8" s="35" t="s">
        <v>5</v>
      </c>
      <c r="E8" s="35" t="s">
        <v>36</v>
      </c>
      <c r="F8" s="35" t="s">
        <v>13</v>
      </c>
      <c r="G8" s="35" t="s">
        <v>14</v>
      </c>
      <c r="H8" s="6"/>
      <c r="I8" s="6"/>
    </row>
    <row r="9" spans="1:9" x14ac:dyDescent="0.25">
      <c r="A9" s="35" t="s">
        <v>77</v>
      </c>
      <c r="B9" s="37">
        <v>0</v>
      </c>
      <c r="C9" s="37">
        <v>34</v>
      </c>
      <c r="D9" s="35" t="s">
        <v>26</v>
      </c>
      <c r="E9" s="35" t="s">
        <v>36</v>
      </c>
      <c r="F9" s="35" t="s">
        <v>79</v>
      </c>
      <c r="G9" s="35" t="s">
        <v>14</v>
      </c>
      <c r="H9" s="6"/>
      <c r="I9" s="6"/>
    </row>
    <row r="10" spans="1:9" x14ac:dyDescent="0.25">
      <c r="A10" s="35" t="s">
        <v>69</v>
      </c>
      <c r="B10" s="38">
        <v>34</v>
      </c>
      <c r="C10" s="38">
        <v>0</v>
      </c>
      <c r="D10" s="35" t="s">
        <v>16</v>
      </c>
      <c r="E10" s="35" t="s">
        <v>36</v>
      </c>
      <c r="F10" s="35" t="s">
        <v>10</v>
      </c>
      <c r="G10" s="35" t="s">
        <v>11</v>
      </c>
      <c r="H10" s="9"/>
      <c r="I10" s="9"/>
    </row>
    <row r="11" spans="1:9" s="15" customFormat="1" x14ac:dyDescent="0.25">
      <c r="A11" s="35" t="s">
        <v>74</v>
      </c>
      <c r="B11" s="38">
        <v>34</v>
      </c>
      <c r="C11" s="38">
        <v>34</v>
      </c>
      <c r="D11" s="35" t="s">
        <v>5</v>
      </c>
      <c r="E11" s="35" t="s">
        <v>36</v>
      </c>
      <c r="F11" s="35" t="s">
        <v>20</v>
      </c>
      <c r="G11" s="35" t="s">
        <v>11</v>
      </c>
      <c r="H11" s="9"/>
      <c r="I11" s="9"/>
    </row>
    <row r="12" spans="1:9" x14ac:dyDescent="0.25">
      <c r="A12" s="35" t="s">
        <v>23</v>
      </c>
      <c r="B12" s="42">
        <v>68</v>
      </c>
      <c r="C12" s="42">
        <v>68</v>
      </c>
      <c r="D12" s="35" t="s">
        <v>5</v>
      </c>
      <c r="E12" s="35" t="s">
        <v>36</v>
      </c>
      <c r="F12" s="35" t="s">
        <v>24</v>
      </c>
      <c r="G12" s="35" t="s">
        <v>11</v>
      </c>
      <c r="H12" s="44"/>
      <c r="I12" s="44"/>
    </row>
    <row r="13" spans="1:9" x14ac:dyDescent="0.25">
      <c r="A13" s="11"/>
      <c r="B13" s="11">
        <f>SUM(Tabla14[HORAS PRIMER SEMESTRE 
(17 semanas)])</f>
        <v>578</v>
      </c>
      <c r="C13" s="11">
        <f>SUM(Tabla14[HORAS SEGUNDO SEMESTRE
(17 semamas)])</f>
        <v>578</v>
      </c>
      <c r="D13" s="12">
        <f>SUM(Tabla14[[#Totals],[HORAS PRIMER SEMESTRE 
(17 semanas)]:[HORAS SEGUNDO SEMESTRE
(17 semamas)]])</f>
        <v>1156</v>
      </c>
      <c r="E13" s="12"/>
      <c r="F13" s="12"/>
      <c r="G13" s="13"/>
      <c r="H13" s="14"/>
      <c r="I13" s="12"/>
    </row>
    <row r="15" spans="1:9" x14ac:dyDescent="0.25">
      <c r="B15" s="40" t="s">
        <v>64</v>
      </c>
      <c r="C15" s="40" t="s">
        <v>65</v>
      </c>
      <c r="D15" s="40" t="s">
        <v>66</v>
      </c>
    </row>
    <row r="16" spans="1:9" x14ac:dyDescent="0.25">
      <c r="A16" s="40" t="s">
        <v>32</v>
      </c>
      <c r="B16" s="4">
        <f>SUM(B10:B11)</f>
        <v>68</v>
      </c>
      <c r="C16" s="4">
        <f>SUM(C10:C11)</f>
        <v>34</v>
      </c>
      <c r="D16" s="4">
        <f>SUM(B16:C16)</f>
        <v>102</v>
      </c>
    </row>
    <row r="17" spans="1:7" x14ac:dyDescent="0.25">
      <c r="A17" s="40" t="s">
        <v>31</v>
      </c>
      <c r="B17" s="4">
        <f>SUM(B2:B5)</f>
        <v>272</v>
      </c>
      <c r="C17" s="4">
        <f>SUM(C2:C5)</f>
        <v>272</v>
      </c>
      <c r="D17" s="4">
        <f>SUM(B17:C17)</f>
        <v>544</v>
      </c>
    </row>
    <row r="18" spans="1:7" x14ac:dyDescent="0.25">
      <c r="A18" s="40" t="s">
        <v>30</v>
      </c>
      <c r="B18" s="4">
        <f>SUM(B7:B9)</f>
        <v>102</v>
      </c>
      <c r="C18" s="4">
        <f>SUM(C7:C9)</f>
        <v>136</v>
      </c>
      <c r="D18" s="4">
        <f t="shared" ref="D18:D19" si="0">SUM(B18:C18)</f>
        <v>238</v>
      </c>
    </row>
    <row r="19" spans="1:7" x14ac:dyDescent="0.25">
      <c r="A19" s="40" t="s">
        <v>33</v>
      </c>
      <c r="B19" s="4">
        <v>68</v>
      </c>
      <c r="C19" s="4">
        <v>68</v>
      </c>
      <c r="D19" s="4">
        <f t="shared" si="0"/>
        <v>136</v>
      </c>
    </row>
    <row r="20" spans="1:7" x14ac:dyDescent="0.25">
      <c r="A20" s="40" t="s">
        <v>63</v>
      </c>
      <c r="B20" s="4">
        <v>68</v>
      </c>
      <c r="C20" s="4">
        <v>68</v>
      </c>
      <c r="D20" s="4">
        <f>SUM(B20:C20)</f>
        <v>136</v>
      </c>
    </row>
    <row r="21" spans="1:7" x14ac:dyDescent="0.25">
      <c r="A21" s="40"/>
      <c r="D21" s="4">
        <f>SUM(D16:D20)</f>
        <v>1156</v>
      </c>
    </row>
    <row r="24" spans="1:7" x14ac:dyDescent="0.25">
      <c r="A24" s="40" t="s">
        <v>52</v>
      </c>
      <c r="B24" s="40" t="s">
        <v>16</v>
      </c>
      <c r="C24" s="40" t="s">
        <v>26</v>
      </c>
      <c r="D24" s="40" t="s">
        <v>34</v>
      </c>
    </row>
    <row r="25" spans="1:7" x14ac:dyDescent="0.25">
      <c r="A25" s="40" t="s">
        <v>32</v>
      </c>
      <c r="B25" s="16">
        <f>B16/Tabla14[[#Totals],[HORAS PRIMER SEMESTRE 
(17 semanas)]]</f>
        <v>0.11764705882352941</v>
      </c>
      <c r="C25" s="16">
        <f>C16/Tabla14[[#Totals],[HORAS SEGUNDO SEMESTRE
(17 semamas)]]</f>
        <v>5.8823529411764705E-2</v>
      </c>
      <c r="D25" s="16">
        <f>D16/Tabla14[[#Totals],[MODALIDAD]]</f>
        <v>8.8235294117647065E-2</v>
      </c>
    </row>
    <row r="26" spans="1:7" x14ac:dyDescent="0.25">
      <c r="A26" s="40" t="s">
        <v>31</v>
      </c>
      <c r="B26" s="16">
        <f>B17/Tabla14[[#Totals],[HORAS PRIMER SEMESTRE 
(17 semanas)]]</f>
        <v>0.47058823529411764</v>
      </c>
      <c r="C26" s="16">
        <f>C17/Tabla14[[#Totals],[HORAS SEGUNDO SEMESTRE
(17 semamas)]]</f>
        <v>0.47058823529411764</v>
      </c>
      <c r="D26" s="16">
        <f>D17/Tabla14[[#Totals],[MODALIDAD]]</f>
        <v>0.47058823529411764</v>
      </c>
    </row>
    <row r="27" spans="1:7" x14ac:dyDescent="0.25">
      <c r="A27" s="40" t="s">
        <v>30</v>
      </c>
      <c r="B27" s="16">
        <f>B18/Tabla14[[#Totals],[HORAS PRIMER SEMESTRE 
(17 semanas)]]</f>
        <v>0.17647058823529413</v>
      </c>
      <c r="C27" s="16">
        <f>C18/Tabla14[[#Totals],[HORAS SEGUNDO SEMESTRE
(17 semamas)]]</f>
        <v>0.23529411764705882</v>
      </c>
      <c r="D27" s="16">
        <f>D18/Tabla14[[#Totals],[MODALIDAD]]</f>
        <v>0.20588235294117646</v>
      </c>
    </row>
    <row r="28" spans="1:7" x14ac:dyDescent="0.25">
      <c r="A28" s="40" t="s">
        <v>33</v>
      </c>
      <c r="B28" s="16">
        <f>B19/Tabla14[[#Totals],[HORAS PRIMER SEMESTRE 
(17 semanas)]]</f>
        <v>0.11764705882352941</v>
      </c>
      <c r="C28" s="16">
        <f>C19/Tabla14[[#Totals],[HORAS SEGUNDO SEMESTRE
(17 semamas)]]</f>
        <v>0.11764705882352941</v>
      </c>
      <c r="D28" s="16">
        <f>D19/Tabla14[[#Totals],[MODALIDAD]]</f>
        <v>0.11764705882352941</v>
      </c>
    </row>
    <row r="29" spans="1:7" x14ac:dyDescent="0.25">
      <c r="A29" s="40" t="s">
        <v>63</v>
      </c>
      <c r="B29" s="16">
        <f>B20/Tabla14[[#Totals],[HORAS PRIMER SEMESTRE 
(17 semanas)]]</f>
        <v>0.11764705882352941</v>
      </c>
      <c r="C29" s="16">
        <f>C20/Tabla14[[#Totals],[HORAS SEGUNDO SEMESTRE
(17 semamas)]]</f>
        <v>0.11764705882352941</v>
      </c>
      <c r="D29" s="16">
        <f>D20/Tabla14[[#Totals],[MODALIDAD]]</f>
        <v>0.11764705882352941</v>
      </c>
    </row>
    <row r="32" spans="1:7" x14ac:dyDescent="0.25">
      <c r="G32" s="4" t="s">
        <v>62</v>
      </c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H16" sqref="H16"/>
    </sheetView>
  </sheetViews>
  <sheetFormatPr baseColWidth="10" defaultRowHeight="15" x14ac:dyDescent="0.25"/>
  <cols>
    <col min="1" max="1" width="31.5703125" customWidth="1"/>
    <col min="2" max="2" width="31.5703125" style="27" customWidth="1"/>
    <col min="3" max="3" width="31.5703125" customWidth="1"/>
    <col min="4" max="4" width="16.42578125" customWidth="1"/>
    <col min="5" max="5" width="40.5703125" customWidth="1"/>
    <col min="6" max="6" width="39.28515625" customWidth="1"/>
  </cols>
  <sheetData>
    <row r="1" spans="1:6" x14ac:dyDescent="0.25">
      <c r="A1" t="s">
        <v>49</v>
      </c>
      <c r="B1" s="27" t="s">
        <v>54</v>
      </c>
      <c r="C1" t="s">
        <v>55</v>
      </c>
      <c r="D1" t="s">
        <v>50</v>
      </c>
      <c r="E1" t="s">
        <v>51</v>
      </c>
      <c r="F1" t="s">
        <v>52</v>
      </c>
    </row>
    <row r="2" spans="1:6" x14ac:dyDescent="0.25">
      <c r="A2" s="17" t="s">
        <v>38</v>
      </c>
      <c r="B2" s="28">
        <v>20</v>
      </c>
      <c r="C2" s="22">
        <v>102</v>
      </c>
      <c r="D2" s="18" t="s">
        <v>5</v>
      </c>
      <c r="E2" s="19" t="s">
        <v>7</v>
      </c>
      <c r="F2" s="19" t="s">
        <v>8</v>
      </c>
    </row>
    <row r="3" spans="1:6" x14ac:dyDescent="0.25">
      <c r="A3" s="17" t="s">
        <v>39</v>
      </c>
      <c r="B3" s="29">
        <v>60</v>
      </c>
      <c r="C3" s="22">
        <v>68</v>
      </c>
      <c r="D3" s="18" t="s">
        <v>5</v>
      </c>
      <c r="E3" s="19" t="s">
        <v>40</v>
      </c>
      <c r="F3" s="19" t="s">
        <v>8</v>
      </c>
    </row>
    <row r="4" spans="1:6" x14ac:dyDescent="0.25">
      <c r="A4" s="17" t="s">
        <v>41</v>
      </c>
      <c r="B4" s="29">
        <v>40</v>
      </c>
      <c r="C4" s="22">
        <v>68</v>
      </c>
      <c r="D4" s="18" t="s">
        <v>5</v>
      </c>
      <c r="E4" s="19" t="s">
        <v>27</v>
      </c>
      <c r="F4" s="19" t="s">
        <v>8</v>
      </c>
    </row>
    <row r="5" spans="1:6" x14ac:dyDescent="0.25">
      <c r="A5" s="17" t="s">
        <v>37</v>
      </c>
      <c r="B5" s="28">
        <v>30</v>
      </c>
      <c r="C5" s="22">
        <v>0</v>
      </c>
      <c r="D5" s="18" t="s">
        <v>16</v>
      </c>
      <c r="E5" s="19" t="s">
        <v>27</v>
      </c>
      <c r="F5" s="19" t="s">
        <v>8</v>
      </c>
    </row>
    <row r="6" spans="1:6" x14ac:dyDescent="0.25">
      <c r="A6" s="17" t="s">
        <v>42</v>
      </c>
      <c r="B6" s="29">
        <v>20</v>
      </c>
      <c r="C6" s="22">
        <v>34</v>
      </c>
      <c r="D6" s="18" t="s">
        <v>5</v>
      </c>
      <c r="E6" s="19" t="s">
        <v>13</v>
      </c>
      <c r="F6" s="19" t="s">
        <v>14</v>
      </c>
    </row>
    <row r="7" spans="1:6" x14ac:dyDescent="0.25">
      <c r="A7" s="17" t="s">
        <v>43</v>
      </c>
      <c r="B7" s="29">
        <v>30</v>
      </c>
      <c r="C7" s="22">
        <v>68</v>
      </c>
      <c r="D7" s="18" t="s">
        <v>5</v>
      </c>
      <c r="E7" s="18" t="s">
        <v>44</v>
      </c>
      <c r="F7" s="19" t="s">
        <v>14</v>
      </c>
    </row>
    <row r="8" spans="1:6" x14ac:dyDescent="0.25">
      <c r="A8" s="17" t="s">
        <v>46</v>
      </c>
      <c r="B8" s="29">
        <v>0</v>
      </c>
      <c r="C8" s="22">
        <v>68</v>
      </c>
      <c r="D8" s="18" t="s">
        <v>26</v>
      </c>
      <c r="E8" s="18" t="s">
        <v>47</v>
      </c>
      <c r="F8" s="18" t="s">
        <v>14</v>
      </c>
    </row>
    <row r="9" spans="1:6" x14ac:dyDescent="0.25">
      <c r="A9" s="20" t="s">
        <v>48</v>
      </c>
      <c r="B9" s="30">
        <v>40</v>
      </c>
      <c r="C9" s="21">
        <v>68</v>
      </c>
      <c r="D9" s="18" t="s">
        <v>5</v>
      </c>
      <c r="E9" s="18" t="s">
        <v>24</v>
      </c>
      <c r="F9" s="18" t="s">
        <v>11</v>
      </c>
    </row>
    <row r="10" spans="1:6" x14ac:dyDescent="0.25">
      <c r="A10" s="17" t="s">
        <v>35</v>
      </c>
      <c r="B10" s="29">
        <v>60</v>
      </c>
      <c r="C10" s="22">
        <v>0</v>
      </c>
      <c r="D10" s="18" t="s">
        <v>16</v>
      </c>
      <c r="E10" s="19" t="s">
        <v>20</v>
      </c>
      <c r="F10" s="19" t="s">
        <v>11</v>
      </c>
    </row>
    <row r="11" spans="1:6" x14ac:dyDescent="0.25">
      <c r="A11" s="17" t="s">
        <v>45</v>
      </c>
      <c r="B11" s="31">
        <v>0</v>
      </c>
      <c r="C11" s="22">
        <v>34</v>
      </c>
      <c r="D11" s="18" t="s">
        <v>26</v>
      </c>
      <c r="E11" s="19" t="s">
        <v>10</v>
      </c>
      <c r="F11" s="18" t="s">
        <v>11</v>
      </c>
    </row>
    <row r="12" spans="1:6" x14ac:dyDescent="0.25">
      <c r="A12" s="25" t="s">
        <v>63</v>
      </c>
      <c r="B12" s="32">
        <v>40</v>
      </c>
      <c r="C12" s="24">
        <v>68</v>
      </c>
      <c r="D12" s="19"/>
      <c r="E12" s="19"/>
      <c r="F12" s="19"/>
    </row>
    <row r="13" spans="1:6" x14ac:dyDescent="0.25">
      <c r="A13" s="25" t="s">
        <v>53</v>
      </c>
      <c r="B13" s="32">
        <f>SUM(B2:B11)</f>
        <v>300</v>
      </c>
      <c r="C13" s="24">
        <f>SUM(C2:C11)</f>
        <v>510</v>
      </c>
      <c r="D13" s="19"/>
      <c r="E13" s="19"/>
      <c r="F13" s="19"/>
    </row>
    <row r="14" spans="1:6" x14ac:dyDescent="0.25">
      <c r="A14" s="25"/>
      <c r="B14" s="32"/>
      <c r="C14" s="26"/>
      <c r="D14" s="19" t="s">
        <v>56</v>
      </c>
      <c r="E14" s="19"/>
      <c r="F14" s="19"/>
    </row>
    <row r="15" spans="1:6" x14ac:dyDescent="0.25">
      <c r="A15" s="4" t="s">
        <v>32</v>
      </c>
      <c r="B15" s="27">
        <f>SUM(B10:B11)</f>
        <v>60</v>
      </c>
      <c r="C15" s="27">
        <f>SUM(C10:C11)</f>
        <v>34</v>
      </c>
      <c r="D15" s="23">
        <f>SUM(B15:C15)</f>
        <v>94</v>
      </c>
    </row>
    <row r="16" spans="1:6" x14ac:dyDescent="0.25">
      <c r="A16" s="4" t="s">
        <v>31</v>
      </c>
      <c r="B16" s="27">
        <f>SUM(B2:B5)</f>
        <v>150</v>
      </c>
      <c r="C16" s="27">
        <f>SUM(C2:C5)</f>
        <v>238</v>
      </c>
      <c r="D16" s="23">
        <f t="shared" ref="D16:D19" si="0">SUM(B16:C16)</f>
        <v>388</v>
      </c>
    </row>
    <row r="17" spans="1:4" x14ac:dyDescent="0.25">
      <c r="A17" s="4" t="s">
        <v>30</v>
      </c>
      <c r="B17" s="27">
        <f>SUM(B6:B8)</f>
        <v>50</v>
      </c>
      <c r="C17" s="27">
        <f>SUM(C6:C8)</f>
        <v>170</v>
      </c>
      <c r="D17" s="23">
        <f t="shared" si="0"/>
        <v>220</v>
      </c>
    </row>
    <row r="18" spans="1:4" x14ac:dyDescent="0.25">
      <c r="A18" s="4" t="s">
        <v>33</v>
      </c>
      <c r="B18" s="27">
        <v>40</v>
      </c>
      <c r="C18" s="27">
        <v>68</v>
      </c>
      <c r="D18" s="23">
        <f t="shared" si="0"/>
        <v>108</v>
      </c>
    </row>
    <row r="19" spans="1:4" x14ac:dyDescent="0.25">
      <c r="A19" s="4" t="s">
        <v>63</v>
      </c>
      <c r="B19" s="27">
        <f>SUM(B12)</f>
        <v>40</v>
      </c>
      <c r="C19" s="27">
        <f>SUM(C12)</f>
        <v>68</v>
      </c>
      <c r="D19" s="23">
        <f t="shared" si="0"/>
        <v>108</v>
      </c>
    </row>
    <row r="20" spans="1:4" x14ac:dyDescent="0.25">
      <c r="D20" s="23">
        <f>SUM(D15:D19)</f>
        <v>918</v>
      </c>
    </row>
    <row r="21" spans="1:4" x14ac:dyDescent="0.25">
      <c r="A21" t="s">
        <v>206</v>
      </c>
      <c r="B21" s="27" t="s">
        <v>57</v>
      </c>
      <c r="C21" t="s">
        <v>58</v>
      </c>
      <c r="D21" t="s">
        <v>59</v>
      </c>
    </row>
    <row r="22" spans="1:4" x14ac:dyDescent="0.25">
      <c r="A22" s="4" t="s">
        <v>32</v>
      </c>
      <c r="B22" s="16">
        <f t="shared" ref="B22:C26" si="1">B15/B$13</f>
        <v>0.2</v>
      </c>
      <c r="C22" s="16">
        <f t="shared" si="1"/>
        <v>6.6666666666666666E-2</v>
      </c>
      <c r="D22" s="33">
        <f>D15/$D$20</f>
        <v>0.10239651416122005</v>
      </c>
    </row>
    <row r="23" spans="1:4" x14ac:dyDescent="0.25">
      <c r="A23" s="4" t="s">
        <v>31</v>
      </c>
      <c r="B23" s="16">
        <f t="shared" si="1"/>
        <v>0.5</v>
      </c>
      <c r="C23" s="16">
        <f t="shared" si="1"/>
        <v>0.46666666666666667</v>
      </c>
      <c r="D23" s="33">
        <f>D16/$D$20</f>
        <v>0.42265795206971679</v>
      </c>
    </row>
    <row r="24" spans="1:4" x14ac:dyDescent="0.25">
      <c r="A24" s="4" t="s">
        <v>30</v>
      </c>
      <c r="B24" s="16">
        <f t="shared" si="1"/>
        <v>0.16666666666666666</v>
      </c>
      <c r="C24" s="16">
        <f t="shared" si="1"/>
        <v>0.33333333333333331</v>
      </c>
      <c r="D24" s="33">
        <f>D17/$D$20</f>
        <v>0.23965141612200436</v>
      </c>
    </row>
    <row r="25" spans="1:4" x14ac:dyDescent="0.25">
      <c r="A25" s="4" t="s">
        <v>33</v>
      </c>
      <c r="B25" s="16">
        <f t="shared" si="1"/>
        <v>0.13333333333333333</v>
      </c>
      <c r="C25" s="16">
        <f t="shared" si="1"/>
        <v>0.13333333333333333</v>
      </c>
      <c r="D25" s="33">
        <f>D18/$D$20</f>
        <v>0.11764705882352941</v>
      </c>
    </row>
    <row r="26" spans="1:4" x14ac:dyDescent="0.25">
      <c r="A26" s="4" t="s">
        <v>63</v>
      </c>
      <c r="B26" s="16">
        <f t="shared" si="1"/>
        <v>0.13333333333333333</v>
      </c>
      <c r="C26" s="16">
        <f t="shared" si="1"/>
        <v>0.13333333333333333</v>
      </c>
      <c r="D26" s="33">
        <f>D19/$D$20</f>
        <v>0.11764705882352941</v>
      </c>
    </row>
  </sheetData>
  <conditionalFormatting sqref="A2:C10">
    <cfRule type="containsText" dxfId="95" priority="1" operator="containsText" text="NO">
      <formula>NOT(ISERROR(SEARCH("NO",A2)))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A15" sqref="A15:D21"/>
    </sheetView>
  </sheetViews>
  <sheetFormatPr baseColWidth="10" defaultRowHeight="15" x14ac:dyDescent="0.25"/>
  <cols>
    <col min="1" max="1" width="32.42578125" style="4" customWidth="1"/>
    <col min="2" max="2" width="29.140625" style="4" customWidth="1"/>
    <col min="3" max="3" width="27.7109375" style="4" customWidth="1"/>
    <col min="4" max="4" width="21.5703125" style="4" customWidth="1"/>
    <col min="5" max="5" width="14.7109375" style="4" customWidth="1"/>
    <col min="6" max="6" width="41" style="4" customWidth="1"/>
    <col min="7" max="7" width="33.140625" style="4" customWidth="1"/>
    <col min="8" max="8" width="25.28515625" style="4" customWidth="1"/>
    <col min="9" max="9" width="23.42578125" style="4" customWidth="1"/>
    <col min="10" max="16384" width="11.42578125" style="4"/>
  </cols>
  <sheetData>
    <row r="1" spans="1:9" ht="39.75" thickBot="1" x14ac:dyDescent="0.3">
      <c r="A1" s="1" t="s">
        <v>0</v>
      </c>
      <c r="B1" s="34" t="s">
        <v>67</v>
      </c>
      <c r="C1" s="34" t="s">
        <v>68</v>
      </c>
      <c r="D1" s="2" t="s">
        <v>1</v>
      </c>
      <c r="E1" s="2" t="s">
        <v>2</v>
      </c>
      <c r="F1" s="2" t="s">
        <v>3</v>
      </c>
      <c r="G1" s="3" t="s">
        <v>4</v>
      </c>
      <c r="H1" s="2" t="s">
        <v>28</v>
      </c>
      <c r="I1" s="2" t="s">
        <v>29</v>
      </c>
    </row>
    <row r="2" spans="1:9" x14ac:dyDescent="0.25">
      <c r="A2" s="46" t="s">
        <v>87</v>
      </c>
      <c r="B2" s="37">
        <v>102</v>
      </c>
      <c r="C2" s="37">
        <v>68</v>
      </c>
      <c r="D2" s="35"/>
      <c r="E2" s="52" t="s">
        <v>36</v>
      </c>
      <c r="F2" s="53" t="s">
        <v>7</v>
      </c>
      <c r="G2" s="53" t="s">
        <v>8</v>
      </c>
      <c r="H2" s="6"/>
      <c r="I2" s="6"/>
    </row>
    <row r="3" spans="1:9" x14ac:dyDescent="0.25">
      <c r="A3" s="45" t="s">
        <v>89</v>
      </c>
      <c r="B3" s="37">
        <v>0</v>
      </c>
      <c r="C3" s="37">
        <v>68</v>
      </c>
      <c r="D3" s="35"/>
      <c r="E3" s="52" t="s">
        <v>36</v>
      </c>
      <c r="F3" s="53" t="s">
        <v>40</v>
      </c>
      <c r="G3" s="53" t="s">
        <v>8</v>
      </c>
      <c r="H3" s="6"/>
      <c r="I3" s="6"/>
    </row>
    <row r="4" spans="1:9" x14ac:dyDescent="0.25">
      <c r="A4" s="56" t="s">
        <v>63</v>
      </c>
      <c r="B4" s="58">
        <v>68</v>
      </c>
      <c r="C4" s="58">
        <v>68</v>
      </c>
      <c r="D4" s="35"/>
      <c r="E4" s="52"/>
      <c r="F4" s="52" t="s">
        <v>60</v>
      </c>
      <c r="G4" s="52" t="s">
        <v>60</v>
      </c>
      <c r="H4" s="6"/>
      <c r="I4" s="6"/>
    </row>
    <row r="5" spans="1:9" x14ac:dyDescent="0.25">
      <c r="A5" s="45" t="s">
        <v>82</v>
      </c>
      <c r="B5" s="37">
        <v>102</v>
      </c>
      <c r="C5" s="37">
        <v>102</v>
      </c>
      <c r="D5" s="35"/>
      <c r="E5" s="52" t="s">
        <v>36</v>
      </c>
      <c r="F5" s="52" t="s">
        <v>47</v>
      </c>
      <c r="G5" s="52" t="s">
        <v>14</v>
      </c>
      <c r="H5" s="6"/>
      <c r="I5" s="6"/>
    </row>
    <row r="6" spans="1:9" x14ac:dyDescent="0.25">
      <c r="A6" s="45" t="s">
        <v>83</v>
      </c>
      <c r="B6" s="37">
        <v>68</v>
      </c>
      <c r="C6" s="37">
        <v>68</v>
      </c>
      <c r="D6" s="35"/>
      <c r="E6" s="52" t="s">
        <v>36</v>
      </c>
      <c r="F6" s="52" t="s">
        <v>90</v>
      </c>
      <c r="G6" s="52" t="s">
        <v>14</v>
      </c>
      <c r="H6" s="6"/>
      <c r="I6" s="6"/>
    </row>
    <row r="7" spans="1:9" x14ac:dyDescent="0.25">
      <c r="A7" s="45" t="s">
        <v>85</v>
      </c>
      <c r="B7" s="37">
        <v>34</v>
      </c>
      <c r="C7" s="37">
        <v>34</v>
      </c>
      <c r="D7" s="35"/>
      <c r="E7" s="52" t="s">
        <v>36</v>
      </c>
      <c r="F7" s="52" t="s">
        <v>47</v>
      </c>
      <c r="G7" s="52" t="s">
        <v>14</v>
      </c>
      <c r="H7" s="6"/>
      <c r="I7" s="6"/>
    </row>
    <row r="8" spans="1:9" x14ac:dyDescent="0.25">
      <c r="A8" s="45" t="s">
        <v>86</v>
      </c>
      <c r="B8" s="41">
        <v>34</v>
      </c>
      <c r="C8" s="41">
        <v>34</v>
      </c>
      <c r="D8" s="36"/>
      <c r="E8" s="52" t="s">
        <v>36</v>
      </c>
      <c r="F8" s="53" t="s">
        <v>13</v>
      </c>
      <c r="G8" s="53" t="s">
        <v>14</v>
      </c>
      <c r="H8" s="43"/>
      <c r="I8" s="43"/>
    </row>
    <row r="9" spans="1:9" x14ac:dyDescent="0.25">
      <c r="A9" s="47" t="s">
        <v>84</v>
      </c>
      <c r="B9" s="37">
        <v>34</v>
      </c>
      <c r="C9" s="37">
        <v>34</v>
      </c>
      <c r="D9" s="35"/>
      <c r="E9" s="55" t="s">
        <v>36</v>
      </c>
      <c r="F9" s="54" t="s">
        <v>20</v>
      </c>
      <c r="G9" s="54" t="s">
        <v>11</v>
      </c>
      <c r="H9" s="6"/>
      <c r="I9" s="6"/>
    </row>
    <row r="10" spans="1:9" x14ac:dyDescent="0.25">
      <c r="A10" s="57" t="s">
        <v>88</v>
      </c>
      <c r="B10" s="42">
        <v>68</v>
      </c>
      <c r="C10" s="42">
        <v>0</v>
      </c>
      <c r="D10" s="35"/>
      <c r="E10" s="59" t="s">
        <v>36</v>
      </c>
      <c r="F10" s="60" t="s">
        <v>22</v>
      </c>
      <c r="G10" s="60" t="s">
        <v>11</v>
      </c>
      <c r="H10" s="9"/>
      <c r="I10" s="9"/>
    </row>
    <row r="11" spans="1:9" s="15" customFormat="1" x14ac:dyDescent="0.25">
      <c r="A11" s="40" t="s">
        <v>33</v>
      </c>
      <c r="B11" s="4">
        <v>68</v>
      </c>
      <c r="C11" s="4">
        <v>68</v>
      </c>
      <c r="D11" s="35"/>
      <c r="E11" s="35"/>
      <c r="F11" s="35" t="s">
        <v>24</v>
      </c>
      <c r="G11" s="35" t="s">
        <v>11</v>
      </c>
      <c r="H11" s="9"/>
      <c r="I11" s="9"/>
    </row>
    <row r="12" spans="1:9" x14ac:dyDescent="0.25">
      <c r="A12" s="61" t="s">
        <v>91</v>
      </c>
      <c r="B12" s="42">
        <v>0</v>
      </c>
      <c r="C12" s="42">
        <v>34</v>
      </c>
      <c r="D12" s="35"/>
      <c r="E12" s="35"/>
      <c r="F12" s="35" t="s">
        <v>10</v>
      </c>
      <c r="G12" s="35" t="s">
        <v>11</v>
      </c>
      <c r="H12" s="44"/>
      <c r="I12" s="44"/>
    </row>
    <row r="13" spans="1:9" x14ac:dyDescent="0.25">
      <c r="A13" s="48"/>
      <c r="B13" s="48">
        <f>SUM(Tabla145[HORAS PRIMER SEMESTRE 
(17 semanas)])</f>
        <v>578</v>
      </c>
      <c r="C13" s="48">
        <f>SUM(Tabla145[HORAS SEGUNDO SEMESTRE
(17 semamas)])</f>
        <v>578</v>
      </c>
      <c r="D13" s="49">
        <f>SUM(Tabla145[[#Totals],[HORAS PRIMER SEMESTRE 
(17 semanas)]:[HORAS SEGUNDO SEMESTRE
(17 semamas)]])</f>
        <v>1156</v>
      </c>
      <c r="E13" s="49"/>
      <c r="F13" s="49"/>
      <c r="G13" s="50"/>
      <c r="H13" s="51"/>
      <c r="I13" s="49"/>
    </row>
    <row r="15" spans="1:9" x14ac:dyDescent="0.25">
      <c r="B15" s="40" t="s">
        <v>64</v>
      </c>
      <c r="C15" s="40" t="s">
        <v>65</v>
      </c>
      <c r="D15" s="40" t="s">
        <v>66</v>
      </c>
    </row>
    <row r="16" spans="1:9" x14ac:dyDescent="0.25">
      <c r="A16" s="40" t="s">
        <v>32</v>
      </c>
      <c r="B16" s="4">
        <f>SUM(B12,B10,B9)</f>
        <v>102</v>
      </c>
      <c r="C16" s="4">
        <f>SUM(C12,C10,C9)</f>
        <v>68</v>
      </c>
      <c r="D16" s="4">
        <f>SUM(B16:C16)</f>
        <v>170</v>
      </c>
    </row>
    <row r="17" spans="1:7" x14ac:dyDescent="0.25">
      <c r="A17" s="40" t="s">
        <v>31</v>
      </c>
      <c r="B17" s="4">
        <f>SUM(B2:B3)</f>
        <v>102</v>
      </c>
      <c r="C17" s="4">
        <f>SUM(C2:C3)</f>
        <v>136</v>
      </c>
      <c r="D17" s="4">
        <f>SUM(B17:C17)</f>
        <v>238</v>
      </c>
    </row>
    <row r="18" spans="1:7" x14ac:dyDescent="0.25">
      <c r="A18" s="40" t="s">
        <v>30</v>
      </c>
      <c r="B18" s="4">
        <f>SUM(B5:B8)</f>
        <v>238</v>
      </c>
      <c r="C18" s="4">
        <f>SUM(C5:C8)</f>
        <v>238</v>
      </c>
      <c r="D18" s="4">
        <f t="shared" ref="D18:D19" si="0">SUM(B18:C18)</f>
        <v>476</v>
      </c>
    </row>
    <row r="19" spans="1:7" x14ac:dyDescent="0.25">
      <c r="A19" s="40" t="s">
        <v>33</v>
      </c>
      <c r="B19" s="4">
        <v>68</v>
      </c>
      <c r="C19" s="4">
        <v>68</v>
      </c>
      <c r="D19" s="4">
        <f t="shared" si="0"/>
        <v>136</v>
      </c>
    </row>
    <row r="20" spans="1:7" x14ac:dyDescent="0.25">
      <c r="A20" s="40" t="s">
        <v>63</v>
      </c>
      <c r="B20" s="4">
        <v>68</v>
      </c>
      <c r="C20" s="4">
        <v>68</v>
      </c>
      <c r="D20" s="4">
        <f>SUM(B20:C20)</f>
        <v>136</v>
      </c>
    </row>
    <row r="21" spans="1:7" x14ac:dyDescent="0.25">
      <c r="A21" s="40"/>
      <c r="D21" s="4">
        <f>SUM(D16:D20)</f>
        <v>1156</v>
      </c>
    </row>
    <row r="24" spans="1:7" x14ac:dyDescent="0.25">
      <c r="A24" s="40"/>
      <c r="B24" s="40" t="s">
        <v>16</v>
      </c>
      <c r="C24" s="40" t="s">
        <v>26</v>
      </c>
      <c r="D24" s="40" t="s">
        <v>34</v>
      </c>
    </row>
    <row r="25" spans="1:7" x14ac:dyDescent="0.25">
      <c r="A25" s="40" t="s">
        <v>32</v>
      </c>
      <c r="B25" s="16">
        <f>B16/Tabla145[[#Totals],[HORAS PRIMER SEMESTRE 
(17 semanas)]]</f>
        <v>0.17647058823529413</v>
      </c>
      <c r="C25" s="16">
        <f>C16/Tabla145[[#Totals],[HORAS SEGUNDO SEMESTRE
(17 semamas)]]</f>
        <v>0.11764705882352941</v>
      </c>
      <c r="D25" s="16">
        <f>D16/Tabla145[[#Totals],[MODALIDAD]]</f>
        <v>0.14705882352941177</v>
      </c>
    </row>
    <row r="26" spans="1:7" x14ac:dyDescent="0.25">
      <c r="A26" s="40" t="s">
        <v>31</v>
      </c>
      <c r="B26" s="16">
        <f>B17/Tabla145[[#Totals],[HORAS PRIMER SEMESTRE 
(17 semanas)]]</f>
        <v>0.17647058823529413</v>
      </c>
      <c r="C26" s="16">
        <f>C17/Tabla145[[#Totals],[HORAS SEGUNDO SEMESTRE
(17 semamas)]]</f>
        <v>0.23529411764705882</v>
      </c>
      <c r="D26" s="16">
        <f>D17/Tabla145[[#Totals],[MODALIDAD]]</f>
        <v>0.20588235294117646</v>
      </c>
    </row>
    <row r="27" spans="1:7" x14ac:dyDescent="0.25">
      <c r="A27" s="40" t="s">
        <v>30</v>
      </c>
      <c r="B27" s="16">
        <f>B18/Tabla145[[#Totals],[HORAS PRIMER SEMESTRE 
(17 semanas)]]</f>
        <v>0.41176470588235292</v>
      </c>
      <c r="C27" s="16">
        <f>C18/Tabla145[[#Totals],[HORAS SEGUNDO SEMESTRE
(17 semamas)]]</f>
        <v>0.41176470588235292</v>
      </c>
      <c r="D27" s="16">
        <f>D18/Tabla145[[#Totals],[MODALIDAD]]</f>
        <v>0.41176470588235292</v>
      </c>
    </row>
    <row r="28" spans="1:7" x14ac:dyDescent="0.25">
      <c r="A28" s="40" t="s">
        <v>33</v>
      </c>
      <c r="B28" s="16">
        <f>B19/Tabla145[[#Totals],[HORAS PRIMER SEMESTRE 
(17 semanas)]]</f>
        <v>0.11764705882352941</v>
      </c>
      <c r="C28" s="16">
        <f>C19/Tabla145[[#Totals],[HORAS SEGUNDO SEMESTRE
(17 semamas)]]</f>
        <v>0.11764705882352941</v>
      </c>
      <c r="D28" s="16">
        <f>D19/Tabla145[[#Totals],[MODALIDAD]]</f>
        <v>0.11764705882352941</v>
      </c>
    </row>
    <row r="29" spans="1:7" x14ac:dyDescent="0.25">
      <c r="A29" s="40" t="s">
        <v>63</v>
      </c>
      <c r="B29" s="16">
        <f>B20/Tabla145[[#Totals],[HORAS PRIMER SEMESTRE 
(17 semanas)]]</f>
        <v>0.11764705882352941</v>
      </c>
      <c r="C29" s="16">
        <f>C20/Tabla145[[#Totals],[HORAS SEGUNDO SEMESTRE
(17 semamas)]]</f>
        <v>0.11764705882352941</v>
      </c>
      <c r="D29" s="16">
        <f>D20/Tabla145[[#Totals],[MODALIDAD]]</f>
        <v>0.11764705882352941</v>
      </c>
    </row>
    <row r="32" spans="1:7" x14ac:dyDescent="0.25">
      <c r="G32" s="4" t="s">
        <v>62</v>
      </c>
    </row>
  </sheetData>
  <conditionalFormatting sqref="A2:A6 A8:A9">
    <cfRule type="containsText" dxfId="83" priority="1" operator="containsText" text="NO">
      <formula>NOT(ISERROR(SEARCH("NO",A2)))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workbookViewId="0">
      <selection activeCell="A24" sqref="A24:D29"/>
    </sheetView>
  </sheetViews>
  <sheetFormatPr baseColWidth="10" defaultRowHeight="15" x14ac:dyDescent="0.25"/>
  <cols>
    <col min="1" max="1" width="32.42578125" style="4" customWidth="1"/>
    <col min="2" max="2" width="29.140625" style="4" customWidth="1"/>
    <col min="3" max="3" width="27.7109375" style="4" customWidth="1"/>
    <col min="4" max="4" width="21.5703125" style="4" customWidth="1"/>
    <col min="5" max="5" width="14.7109375" style="4" customWidth="1"/>
    <col min="6" max="6" width="41" style="4" customWidth="1"/>
    <col min="7" max="7" width="33.140625" style="4" customWidth="1"/>
    <col min="8" max="8" width="25.28515625" style="4" customWidth="1"/>
    <col min="9" max="9" width="23.42578125" style="4" customWidth="1"/>
    <col min="10" max="16384" width="11.42578125" style="4"/>
  </cols>
  <sheetData>
    <row r="1" spans="1:9" ht="39.75" thickBot="1" x14ac:dyDescent="0.3">
      <c r="A1" s="1" t="s">
        <v>0</v>
      </c>
      <c r="B1" s="34" t="s">
        <v>67</v>
      </c>
      <c r="C1" s="34" t="s">
        <v>68</v>
      </c>
      <c r="D1" s="2" t="s">
        <v>1</v>
      </c>
      <c r="E1" s="2" t="s">
        <v>2</v>
      </c>
      <c r="F1" s="2" t="s">
        <v>3</v>
      </c>
      <c r="G1" s="3" t="s">
        <v>4</v>
      </c>
      <c r="H1" s="2" t="s">
        <v>28</v>
      </c>
      <c r="I1" s="2" t="s">
        <v>29</v>
      </c>
    </row>
    <row r="2" spans="1:9" x14ac:dyDescent="0.25">
      <c r="A2" s="62" t="s">
        <v>92</v>
      </c>
      <c r="B2" s="37">
        <v>102</v>
      </c>
      <c r="C2" s="37">
        <v>102</v>
      </c>
      <c r="D2" s="35"/>
      <c r="E2" s="52"/>
      <c r="F2" s="64" t="s">
        <v>7</v>
      </c>
      <c r="G2" s="64" t="s">
        <v>8</v>
      </c>
      <c r="H2" s="6"/>
      <c r="I2" s="6"/>
    </row>
    <row r="3" spans="1:9" x14ac:dyDescent="0.25">
      <c r="A3" s="63" t="s">
        <v>96</v>
      </c>
      <c r="B3" s="37">
        <v>102</v>
      </c>
      <c r="C3" s="37">
        <v>0</v>
      </c>
      <c r="D3" s="35"/>
      <c r="E3" s="52"/>
      <c r="F3" s="64" t="s">
        <v>40</v>
      </c>
      <c r="G3" s="64" t="s">
        <v>8</v>
      </c>
      <c r="H3" s="6"/>
      <c r="I3" s="6"/>
    </row>
    <row r="4" spans="1:9" x14ac:dyDescent="0.25">
      <c r="A4" s="62" t="s">
        <v>97</v>
      </c>
      <c r="B4" s="37">
        <v>68</v>
      </c>
      <c r="C4" s="37">
        <v>0</v>
      </c>
      <c r="D4" s="35"/>
      <c r="E4" s="52"/>
      <c r="F4" s="65" t="s">
        <v>27</v>
      </c>
      <c r="G4" s="65" t="s">
        <v>8</v>
      </c>
      <c r="H4" s="6"/>
      <c r="I4" s="6"/>
    </row>
    <row r="5" spans="1:9" x14ac:dyDescent="0.25">
      <c r="A5" s="62" t="s">
        <v>93</v>
      </c>
      <c r="B5" s="37">
        <v>68</v>
      </c>
      <c r="C5" s="37">
        <v>68</v>
      </c>
      <c r="D5" s="35"/>
      <c r="E5" s="52"/>
      <c r="F5" s="65" t="s">
        <v>79</v>
      </c>
      <c r="G5" s="65" t="s">
        <v>14</v>
      </c>
      <c r="H5" s="6"/>
      <c r="I5" s="6"/>
    </row>
    <row r="6" spans="1:9" x14ac:dyDescent="0.25">
      <c r="A6" s="62" t="s">
        <v>94</v>
      </c>
      <c r="B6" s="58">
        <v>68</v>
      </c>
      <c r="C6" s="58">
        <v>68</v>
      </c>
      <c r="D6" s="35"/>
      <c r="E6" s="52"/>
      <c r="F6" s="65" t="s">
        <v>101</v>
      </c>
      <c r="G6" s="65" t="s">
        <v>14</v>
      </c>
      <c r="H6" s="6"/>
      <c r="I6" s="6"/>
    </row>
    <row r="7" spans="1:9" x14ac:dyDescent="0.25">
      <c r="A7" s="62" t="s">
        <v>95</v>
      </c>
      <c r="B7" s="37">
        <v>34</v>
      </c>
      <c r="C7" s="37">
        <v>34</v>
      </c>
      <c r="D7" s="35"/>
      <c r="E7" s="52"/>
      <c r="F7" s="64" t="s">
        <v>13</v>
      </c>
      <c r="G7" s="64" t="s">
        <v>14</v>
      </c>
      <c r="H7" s="6"/>
      <c r="I7" s="6"/>
    </row>
    <row r="8" spans="1:9" x14ac:dyDescent="0.25">
      <c r="A8" s="62" t="s">
        <v>98</v>
      </c>
      <c r="B8" s="41">
        <v>0</v>
      </c>
      <c r="C8" s="41">
        <v>68</v>
      </c>
      <c r="D8" s="36"/>
      <c r="E8" s="52"/>
      <c r="F8" s="64" t="s">
        <v>22</v>
      </c>
      <c r="G8" s="64" t="s">
        <v>11</v>
      </c>
      <c r="H8" s="43"/>
      <c r="I8" s="43"/>
    </row>
    <row r="9" spans="1:9" x14ac:dyDescent="0.25">
      <c r="A9" s="62" t="s">
        <v>91</v>
      </c>
      <c r="B9" s="37">
        <v>0</v>
      </c>
      <c r="C9" s="37">
        <v>34</v>
      </c>
      <c r="D9" s="35"/>
      <c r="E9" s="55"/>
      <c r="F9" s="65" t="s">
        <v>10</v>
      </c>
      <c r="G9" s="66" t="s">
        <v>11</v>
      </c>
      <c r="H9" s="6"/>
      <c r="I9" s="6"/>
    </row>
    <row r="10" spans="1:9" x14ac:dyDescent="0.25">
      <c r="A10" s="62" t="s">
        <v>99</v>
      </c>
      <c r="B10" s="42">
        <v>0</v>
      </c>
      <c r="C10" s="42">
        <v>68</v>
      </c>
      <c r="D10" s="35"/>
      <c r="E10" s="59"/>
      <c r="F10" s="64" t="s">
        <v>20</v>
      </c>
      <c r="G10" s="64" t="s">
        <v>11</v>
      </c>
      <c r="H10" s="9"/>
      <c r="I10" s="9"/>
    </row>
    <row r="11" spans="1:9" s="15" customFormat="1" x14ac:dyDescent="0.25">
      <c r="A11" s="40" t="s">
        <v>33</v>
      </c>
      <c r="B11" s="4">
        <v>68</v>
      </c>
      <c r="C11" s="4">
        <v>68</v>
      </c>
      <c r="D11" s="35"/>
      <c r="E11" s="35"/>
      <c r="F11" s="35"/>
      <c r="G11" s="35"/>
      <c r="H11" s="9"/>
      <c r="I11" s="9"/>
    </row>
    <row r="12" spans="1:9" x14ac:dyDescent="0.25">
      <c r="A12" s="61" t="s">
        <v>100</v>
      </c>
      <c r="B12" s="42">
        <v>68</v>
      </c>
      <c r="C12" s="42">
        <v>68</v>
      </c>
      <c r="D12" s="35"/>
      <c r="E12" s="35"/>
      <c r="F12" s="35"/>
      <c r="G12" s="35"/>
      <c r="H12" s="44"/>
      <c r="I12" s="44"/>
    </row>
    <row r="13" spans="1:9" x14ac:dyDescent="0.25">
      <c r="A13" s="48"/>
      <c r="B13" s="48">
        <f>SUM(Tabla1456[HORAS PRIMER SEMESTRE 
(17 semanas)])</f>
        <v>578</v>
      </c>
      <c r="C13" s="48">
        <f>SUM(Tabla1456[HORAS SEGUNDO SEMESTRE
(17 semamas)])</f>
        <v>578</v>
      </c>
      <c r="D13" s="49">
        <f>SUM(Tabla1456[[#Totals],[HORAS PRIMER SEMESTRE 
(17 semanas)]:[HORAS SEGUNDO SEMESTRE
(17 semamas)]])</f>
        <v>1156</v>
      </c>
      <c r="E13" s="49"/>
      <c r="F13" s="49"/>
      <c r="G13" s="50"/>
      <c r="H13" s="51"/>
      <c r="I13" s="49"/>
    </row>
    <row r="15" spans="1:9" x14ac:dyDescent="0.25">
      <c r="B15" s="40" t="s">
        <v>64</v>
      </c>
      <c r="C15" s="40" t="s">
        <v>65</v>
      </c>
      <c r="D15" s="40" t="s">
        <v>66</v>
      </c>
    </row>
    <row r="16" spans="1:9" x14ac:dyDescent="0.25">
      <c r="A16" s="40" t="s">
        <v>32</v>
      </c>
      <c r="B16" s="4">
        <f>SUM(B8:B10)</f>
        <v>0</v>
      </c>
      <c r="C16" s="4">
        <f>SUM(C8:C10)</f>
        <v>170</v>
      </c>
      <c r="D16" s="4">
        <f>SUM(B16:C16)</f>
        <v>170</v>
      </c>
    </row>
    <row r="17" spans="1:7" x14ac:dyDescent="0.25">
      <c r="A17" s="40" t="s">
        <v>31</v>
      </c>
      <c r="B17" s="4">
        <f>SUM(B2:B4)</f>
        <v>272</v>
      </c>
      <c r="C17" s="4">
        <f>SUM(C2:C4)</f>
        <v>102</v>
      </c>
      <c r="D17" s="4">
        <f>SUM(B17:C17)</f>
        <v>374</v>
      </c>
    </row>
    <row r="18" spans="1:7" x14ac:dyDescent="0.25">
      <c r="A18" s="40" t="s">
        <v>30</v>
      </c>
      <c r="B18" s="4">
        <f>SUM(B5:B7)</f>
        <v>170</v>
      </c>
      <c r="C18" s="4">
        <f>SUM(C5:C7)</f>
        <v>170</v>
      </c>
      <c r="D18" s="4">
        <f t="shared" ref="D18:D19" si="0">SUM(B18:C18)</f>
        <v>340</v>
      </c>
    </row>
    <row r="19" spans="1:7" x14ac:dyDescent="0.25">
      <c r="A19" s="40" t="s">
        <v>33</v>
      </c>
      <c r="B19" s="4">
        <v>68</v>
      </c>
      <c r="C19" s="4">
        <v>68</v>
      </c>
      <c r="D19" s="4">
        <f t="shared" si="0"/>
        <v>136</v>
      </c>
    </row>
    <row r="20" spans="1:7" x14ac:dyDescent="0.25">
      <c r="A20" s="40" t="s">
        <v>63</v>
      </c>
      <c r="B20" s="4">
        <v>68</v>
      </c>
      <c r="C20" s="4">
        <v>68</v>
      </c>
      <c r="D20" s="4">
        <f>SUM(B20:C20)</f>
        <v>136</v>
      </c>
    </row>
    <row r="21" spans="1:7" x14ac:dyDescent="0.25">
      <c r="A21" s="40"/>
      <c r="D21" s="4">
        <f>SUM(D16:D20)</f>
        <v>1156</v>
      </c>
    </row>
    <row r="24" spans="1:7" x14ac:dyDescent="0.25">
      <c r="A24" s="40"/>
      <c r="B24" s="40" t="s">
        <v>16</v>
      </c>
      <c r="C24" s="40" t="s">
        <v>26</v>
      </c>
      <c r="D24" s="40" t="s">
        <v>34</v>
      </c>
    </row>
    <row r="25" spans="1:7" x14ac:dyDescent="0.25">
      <c r="A25" s="40" t="s">
        <v>32</v>
      </c>
      <c r="B25" s="16">
        <f>B16/Tabla1456[[#Totals],[HORAS PRIMER SEMESTRE 
(17 semanas)]]</f>
        <v>0</v>
      </c>
      <c r="C25" s="16">
        <f>C16/Tabla1456[[#Totals],[HORAS SEGUNDO SEMESTRE
(17 semamas)]]</f>
        <v>0.29411764705882354</v>
      </c>
      <c r="D25" s="16">
        <f>D16/Tabla1456[[#Totals],[MODALIDAD]]</f>
        <v>0.14705882352941177</v>
      </c>
    </row>
    <row r="26" spans="1:7" x14ac:dyDescent="0.25">
      <c r="A26" s="40" t="s">
        <v>31</v>
      </c>
      <c r="B26" s="16">
        <f>B17/Tabla1456[[#Totals],[HORAS PRIMER SEMESTRE 
(17 semanas)]]</f>
        <v>0.47058823529411764</v>
      </c>
      <c r="C26" s="16">
        <f>C17/Tabla1456[[#Totals],[HORAS SEGUNDO SEMESTRE
(17 semamas)]]</f>
        <v>0.17647058823529413</v>
      </c>
      <c r="D26" s="16">
        <f>D17/Tabla1456[[#Totals],[MODALIDAD]]</f>
        <v>0.3235294117647059</v>
      </c>
    </row>
    <row r="27" spans="1:7" x14ac:dyDescent="0.25">
      <c r="A27" s="40" t="s">
        <v>30</v>
      </c>
      <c r="B27" s="16">
        <f>B18/Tabla1456[[#Totals],[HORAS PRIMER SEMESTRE 
(17 semanas)]]</f>
        <v>0.29411764705882354</v>
      </c>
      <c r="C27" s="16">
        <f>C18/Tabla1456[[#Totals],[HORAS SEGUNDO SEMESTRE
(17 semamas)]]</f>
        <v>0.29411764705882354</v>
      </c>
      <c r="D27" s="16">
        <f>D18/Tabla1456[[#Totals],[MODALIDAD]]</f>
        <v>0.29411764705882354</v>
      </c>
    </row>
    <row r="28" spans="1:7" x14ac:dyDescent="0.25">
      <c r="A28" s="40" t="s">
        <v>33</v>
      </c>
      <c r="B28" s="16">
        <f>B19/Tabla1456[[#Totals],[HORAS PRIMER SEMESTRE 
(17 semanas)]]</f>
        <v>0.11764705882352941</v>
      </c>
      <c r="C28" s="16">
        <f>C19/Tabla1456[[#Totals],[HORAS SEGUNDO SEMESTRE
(17 semamas)]]</f>
        <v>0.11764705882352941</v>
      </c>
      <c r="D28" s="16">
        <f>D19/Tabla1456[[#Totals],[MODALIDAD]]</f>
        <v>0.11764705882352941</v>
      </c>
    </row>
    <row r="29" spans="1:7" x14ac:dyDescent="0.25">
      <c r="A29" s="40" t="s">
        <v>63</v>
      </c>
      <c r="B29" s="16">
        <f>B20/Tabla1456[[#Totals],[HORAS PRIMER SEMESTRE 
(17 semanas)]]</f>
        <v>0.11764705882352941</v>
      </c>
      <c r="C29" s="16">
        <f>C20/Tabla1456[[#Totals],[HORAS SEGUNDO SEMESTRE
(17 semamas)]]</f>
        <v>0.11764705882352941</v>
      </c>
      <c r="D29" s="16">
        <f>D20/Tabla1456[[#Totals],[MODALIDAD]]</f>
        <v>0.11764705882352941</v>
      </c>
    </row>
    <row r="32" spans="1:7" x14ac:dyDescent="0.25">
      <c r="G32" s="4" t="s">
        <v>62</v>
      </c>
    </row>
  </sheetData>
  <conditionalFormatting sqref="A2:A5 A7:A10">
    <cfRule type="containsText" dxfId="64" priority="1" operator="containsText" text="NO">
      <formula>NOT(ISERROR(SEARCH("NO",A2)))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2"/>
  <sheetViews>
    <sheetView workbookViewId="0">
      <selection activeCell="R4" sqref="R4"/>
    </sheetView>
  </sheetViews>
  <sheetFormatPr baseColWidth="10" defaultRowHeight="15" x14ac:dyDescent="0.25"/>
  <cols>
    <col min="1" max="1" width="22.28515625" customWidth="1"/>
    <col min="2" max="2" width="13.5703125" customWidth="1"/>
    <col min="3" max="3" width="14.28515625" customWidth="1"/>
    <col min="4" max="4" width="16.85546875" customWidth="1"/>
  </cols>
  <sheetData>
    <row r="3" spans="1:6" x14ac:dyDescent="0.25">
      <c r="B3" t="s">
        <v>102</v>
      </c>
      <c r="C3" t="s">
        <v>103</v>
      </c>
      <c r="D3" t="s">
        <v>104</v>
      </c>
      <c r="E3" t="s">
        <v>105</v>
      </c>
      <c r="F3" t="s">
        <v>106</v>
      </c>
    </row>
    <row r="4" spans="1:6" x14ac:dyDescent="0.25">
      <c r="A4" s="33" t="s">
        <v>32</v>
      </c>
      <c r="B4" s="33">
        <v>0.38235294117647056</v>
      </c>
      <c r="C4" s="33">
        <v>8.8235294117647065E-2</v>
      </c>
      <c r="D4" s="33">
        <v>0.10629067245119306</v>
      </c>
      <c r="E4" s="33">
        <v>0.14705882352941177</v>
      </c>
      <c r="F4" s="33">
        <v>0.14705882352941177</v>
      </c>
    </row>
    <row r="5" spans="1:6" x14ac:dyDescent="0.25">
      <c r="A5" s="33" t="s">
        <v>31</v>
      </c>
      <c r="B5" s="33">
        <v>0.3235294117647059</v>
      </c>
      <c r="C5" s="33">
        <v>0.47058823529411764</v>
      </c>
      <c r="D5" s="33">
        <v>0.42082429501084601</v>
      </c>
      <c r="E5" s="33">
        <v>0.20588235294117646</v>
      </c>
      <c r="F5" s="33">
        <v>0.3235294117647059</v>
      </c>
    </row>
    <row r="6" spans="1:6" x14ac:dyDescent="0.25">
      <c r="A6" s="33" t="s">
        <v>30</v>
      </c>
      <c r="B6" s="33">
        <v>5.8823529411764705E-2</v>
      </c>
      <c r="C6" s="33">
        <v>0.20588235294117646</v>
      </c>
      <c r="D6" s="33">
        <v>0.23861171366594361</v>
      </c>
      <c r="E6" s="33">
        <v>0.41176470588235292</v>
      </c>
      <c r="F6" s="33">
        <v>0.29411764705882354</v>
      </c>
    </row>
    <row r="7" spans="1:6" x14ac:dyDescent="0.25">
      <c r="A7" s="33" t="s">
        <v>33</v>
      </c>
      <c r="B7" s="33">
        <v>0.11764705882352941</v>
      </c>
      <c r="C7" s="33">
        <v>0.11764705882352941</v>
      </c>
      <c r="D7" s="33">
        <v>0.11713665943600868</v>
      </c>
      <c r="E7" s="33">
        <v>0.11764705882352941</v>
      </c>
      <c r="F7" s="33">
        <v>0.11764705882352941</v>
      </c>
    </row>
    <row r="8" spans="1:6" x14ac:dyDescent="0.25">
      <c r="A8" s="33" t="s">
        <v>63</v>
      </c>
      <c r="B8" s="33">
        <v>0.11764705882352941</v>
      </c>
      <c r="C8" s="33">
        <v>0.11764705882352941</v>
      </c>
      <c r="D8" s="33">
        <v>0.11713665943600868</v>
      </c>
      <c r="E8" s="33">
        <v>0.11764705882352941</v>
      </c>
      <c r="F8" s="33">
        <v>0.11764705882352941</v>
      </c>
    </row>
    <row r="10" spans="1:6" x14ac:dyDescent="0.25">
      <c r="A10" s="33"/>
    </row>
    <row r="11" spans="1:6" x14ac:dyDescent="0.25">
      <c r="A11" s="33"/>
      <c r="C11" s="33"/>
    </row>
    <row r="12" spans="1:6" x14ac:dyDescent="0.25">
      <c r="A12" s="33"/>
      <c r="C12" s="33"/>
    </row>
    <row r="13" spans="1:6" x14ac:dyDescent="0.25">
      <c r="A13" s="33"/>
      <c r="C13" s="33"/>
    </row>
    <row r="14" spans="1:6" x14ac:dyDescent="0.25">
      <c r="A14" s="33"/>
      <c r="C14" s="33"/>
    </row>
    <row r="15" spans="1:6" x14ac:dyDescent="0.25">
      <c r="A15" s="33"/>
      <c r="C15" s="33"/>
    </row>
    <row r="19" spans="1:3" x14ac:dyDescent="0.25">
      <c r="A19" s="33"/>
      <c r="B19" s="33"/>
      <c r="C19" s="33"/>
    </row>
    <row r="20" spans="1:3" x14ac:dyDescent="0.25">
      <c r="A20" s="33"/>
      <c r="C20" s="33"/>
    </row>
    <row r="21" spans="1:3" x14ac:dyDescent="0.25">
      <c r="A21" s="33"/>
      <c r="C21" s="33"/>
    </row>
    <row r="22" spans="1:3" x14ac:dyDescent="0.25">
      <c r="A22" s="33"/>
      <c r="C22" s="33"/>
    </row>
    <row r="23" spans="1:3" x14ac:dyDescent="0.25">
      <c r="A23" s="33"/>
      <c r="C23" s="33"/>
    </row>
    <row r="24" spans="1:3" x14ac:dyDescent="0.25">
      <c r="A24" s="33"/>
      <c r="C24" s="33"/>
    </row>
    <row r="27" spans="1:3" x14ac:dyDescent="0.25">
      <c r="A27" s="33"/>
      <c r="B27" s="33"/>
      <c r="C27" s="33"/>
    </row>
    <row r="28" spans="1:3" x14ac:dyDescent="0.25">
      <c r="A28" s="33"/>
      <c r="C28" s="33"/>
    </row>
    <row r="29" spans="1:3" x14ac:dyDescent="0.25">
      <c r="A29" s="33"/>
      <c r="C29" s="33"/>
    </row>
    <row r="30" spans="1:3" x14ac:dyDescent="0.25">
      <c r="A30" s="33"/>
      <c r="C30" s="33"/>
    </row>
    <row r="31" spans="1:3" x14ac:dyDescent="0.25">
      <c r="A31" s="33"/>
      <c r="C31" s="33"/>
    </row>
    <row r="32" spans="1:3" x14ac:dyDescent="0.25">
      <c r="A32" s="33"/>
      <c r="C32" s="33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A2" sqref="A2:F12"/>
    </sheetView>
  </sheetViews>
  <sheetFormatPr baseColWidth="10" defaultRowHeight="15" x14ac:dyDescent="0.25"/>
  <cols>
    <col min="1" max="1" width="29.140625" customWidth="1"/>
    <col min="2" max="2" width="30.42578125" customWidth="1"/>
    <col min="3" max="3" width="27.7109375" customWidth="1"/>
    <col min="4" max="4" width="29.5703125" customWidth="1"/>
    <col min="5" max="5" width="30.28515625" customWidth="1"/>
    <col min="6" max="6" width="24.140625" customWidth="1"/>
    <col min="7" max="7" width="18.5703125" customWidth="1"/>
  </cols>
  <sheetData>
    <row r="1" spans="1:6" x14ac:dyDescent="0.25">
      <c r="A1" t="s">
        <v>49</v>
      </c>
      <c r="B1" t="s">
        <v>107</v>
      </c>
      <c r="C1" t="s">
        <v>108</v>
      </c>
      <c r="D1" t="s">
        <v>109</v>
      </c>
      <c r="E1" t="s">
        <v>51</v>
      </c>
      <c r="F1" t="s">
        <v>52</v>
      </c>
    </row>
    <row r="2" spans="1:6" x14ac:dyDescent="0.25">
      <c r="A2" t="s">
        <v>134</v>
      </c>
      <c r="B2">
        <v>34</v>
      </c>
      <c r="C2">
        <v>34</v>
      </c>
      <c r="D2">
        <f>SUM(B2:C2)</f>
        <v>68</v>
      </c>
      <c r="E2" t="s">
        <v>119</v>
      </c>
      <c r="F2" t="s">
        <v>123</v>
      </c>
    </row>
    <row r="3" spans="1:6" x14ac:dyDescent="0.25">
      <c r="A3" t="s">
        <v>110</v>
      </c>
      <c r="B3">
        <v>0</v>
      </c>
      <c r="C3">
        <v>102</v>
      </c>
      <c r="D3">
        <f t="shared" ref="D3:D12" si="0">SUM(B3:C3)</f>
        <v>102</v>
      </c>
      <c r="E3" t="s">
        <v>110</v>
      </c>
      <c r="F3" t="s">
        <v>123</v>
      </c>
    </row>
    <row r="4" spans="1:6" x14ac:dyDescent="0.25">
      <c r="A4" t="s">
        <v>111</v>
      </c>
      <c r="B4">
        <v>34</v>
      </c>
      <c r="C4">
        <v>0</v>
      </c>
      <c r="D4">
        <f t="shared" si="0"/>
        <v>34</v>
      </c>
      <c r="E4" t="s">
        <v>120</v>
      </c>
      <c r="F4" t="s">
        <v>123</v>
      </c>
    </row>
    <row r="5" spans="1:6" x14ac:dyDescent="0.25">
      <c r="A5" t="s">
        <v>112</v>
      </c>
      <c r="B5">
        <v>34</v>
      </c>
      <c r="C5">
        <v>68</v>
      </c>
      <c r="D5">
        <f t="shared" si="0"/>
        <v>102</v>
      </c>
      <c r="E5" t="s">
        <v>121</v>
      </c>
      <c r="F5" t="s">
        <v>123</v>
      </c>
    </row>
    <row r="6" spans="1:6" x14ac:dyDescent="0.25">
      <c r="A6" t="s">
        <v>113</v>
      </c>
      <c r="B6">
        <v>68</v>
      </c>
      <c r="C6">
        <v>68</v>
      </c>
      <c r="D6">
        <f t="shared" si="0"/>
        <v>136</v>
      </c>
      <c r="E6" t="s">
        <v>27</v>
      </c>
      <c r="F6" t="s">
        <v>125</v>
      </c>
    </row>
    <row r="7" spans="1:6" x14ac:dyDescent="0.25">
      <c r="A7" t="s">
        <v>114</v>
      </c>
      <c r="B7">
        <v>68</v>
      </c>
      <c r="C7">
        <v>68</v>
      </c>
      <c r="D7">
        <f t="shared" si="0"/>
        <v>136</v>
      </c>
      <c r="E7" t="s">
        <v>122</v>
      </c>
      <c r="F7" t="s">
        <v>125</v>
      </c>
    </row>
    <row r="8" spans="1:6" x14ac:dyDescent="0.25">
      <c r="A8" t="s">
        <v>115</v>
      </c>
      <c r="B8">
        <v>0</v>
      </c>
      <c r="C8">
        <v>68</v>
      </c>
      <c r="D8">
        <f t="shared" si="0"/>
        <v>68</v>
      </c>
      <c r="E8" t="s">
        <v>22</v>
      </c>
      <c r="F8" t="s">
        <v>11</v>
      </c>
    </row>
    <row r="9" spans="1:6" x14ac:dyDescent="0.25">
      <c r="A9" t="s">
        <v>116</v>
      </c>
      <c r="B9">
        <v>68</v>
      </c>
      <c r="C9">
        <v>34</v>
      </c>
      <c r="D9">
        <f t="shared" si="0"/>
        <v>102</v>
      </c>
      <c r="E9" t="s">
        <v>22</v>
      </c>
      <c r="F9" t="s">
        <v>11</v>
      </c>
    </row>
    <row r="10" spans="1:6" x14ac:dyDescent="0.25">
      <c r="A10" t="s">
        <v>117</v>
      </c>
      <c r="B10">
        <v>68</v>
      </c>
      <c r="C10">
        <v>68</v>
      </c>
      <c r="D10">
        <f t="shared" si="0"/>
        <v>136</v>
      </c>
      <c r="E10" t="s">
        <v>18</v>
      </c>
      <c r="F10" t="s">
        <v>11</v>
      </c>
    </row>
    <row r="11" spans="1:6" x14ac:dyDescent="0.25">
      <c r="A11" t="s">
        <v>81</v>
      </c>
      <c r="B11">
        <v>68</v>
      </c>
      <c r="C11">
        <v>68</v>
      </c>
      <c r="D11">
        <f t="shared" si="0"/>
        <v>136</v>
      </c>
      <c r="E11" t="s">
        <v>60</v>
      </c>
      <c r="F11" t="s">
        <v>81</v>
      </c>
    </row>
    <row r="12" spans="1:6" x14ac:dyDescent="0.25">
      <c r="A12" t="s">
        <v>118</v>
      </c>
      <c r="B12">
        <v>68</v>
      </c>
      <c r="C12">
        <v>68</v>
      </c>
      <c r="D12">
        <f t="shared" si="0"/>
        <v>136</v>
      </c>
      <c r="E12" t="s">
        <v>24</v>
      </c>
      <c r="F12" t="s">
        <v>24</v>
      </c>
    </row>
    <row r="13" spans="1:6" x14ac:dyDescent="0.25">
      <c r="A13" t="s">
        <v>34</v>
      </c>
      <c r="B13">
        <f>SUM(B2:B12)</f>
        <v>510</v>
      </c>
      <c r="C13">
        <f t="shared" ref="C13" si="1">SUM(C2:C12)</f>
        <v>646</v>
      </c>
      <c r="D13">
        <f>SUM(D2:D12)</f>
        <v>1156</v>
      </c>
    </row>
    <row r="17" spans="1:7" x14ac:dyDescent="0.25">
      <c r="A17" t="s">
        <v>52</v>
      </c>
      <c r="B17" t="s">
        <v>64</v>
      </c>
      <c r="C17" t="s">
        <v>65</v>
      </c>
      <c r="D17" t="s">
        <v>126</v>
      </c>
      <c r="E17" t="s">
        <v>207</v>
      </c>
      <c r="F17" t="s">
        <v>208</v>
      </c>
      <c r="G17" t="s">
        <v>209</v>
      </c>
    </row>
    <row r="18" spans="1:7" x14ac:dyDescent="0.25">
      <c r="A18" t="s">
        <v>123</v>
      </c>
      <c r="B18">
        <f>SUM(B2:B5)</f>
        <v>102</v>
      </c>
      <c r="C18">
        <f>SUM(C2:C5)</f>
        <v>204</v>
      </c>
      <c r="D18">
        <f>SUM(B18:C18)</f>
        <v>306</v>
      </c>
      <c r="E18" s="33">
        <f>Tabla32[[#This Row],[TOTAL SEMESTRE 1]]/$B$23</f>
        <v>0.2</v>
      </c>
      <c r="F18" s="33">
        <f>Tabla32[[#This Row],[TOTAL SEMESTRE 2]]/$C$23</f>
        <v>0.31578947368421051</v>
      </c>
      <c r="G18" s="33">
        <f>Tabla32[[#This Row],[TOTAL AÑO ACADÉMICO]]/$D$23</f>
        <v>0.26470588235294118</v>
      </c>
    </row>
    <row r="19" spans="1:7" x14ac:dyDescent="0.25">
      <c r="A19" t="s">
        <v>125</v>
      </c>
      <c r="B19">
        <f>SUM(B6:B7)</f>
        <v>136</v>
      </c>
      <c r="C19">
        <f>SUM(C6:C7)</f>
        <v>136</v>
      </c>
      <c r="D19">
        <f t="shared" ref="D19:D22" si="2">SUM(B19:C19)</f>
        <v>272</v>
      </c>
      <c r="E19" s="33">
        <f>Tabla32[[#This Row],[TOTAL SEMESTRE 1]]/$B$23</f>
        <v>0.26666666666666666</v>
      </c>
      <c r="F19" s="33">
        <f>Tabla32[[#This Row],[TOTAL SEMESTRE 2]]/$C$23</f>
        <v>0.21052631578947367</v>
      </c>
      <c r="G19" s="33">
        <f>Tabla32[[#This Row],[TOTAL AÑO ACADÉMICO]]/$D$23</f>
        <v>0.23529411764705882</v>
      </c>
    </row>
    <row r="20" spans="1:7" x14ac:dyDescent="0.25">
      <c r="A20" t="s">
        <v>11</v>
      </c>
      <c r="B20">
        <f>SUM(B8:B10)</f>
        <v>136</v>
      </c>
      <c r="C20">
        <f>SUM(C8:C10)</f>
        <v>170</v>
      </c>
      <c r="D20">
        <f t="shared" si="2"/>
        <v>306</v>
      </c>
      <c r="E20" s="33">
        <f>Tabla32[[#This Row],[TOTAL SEMESTRE 1]]/$B$23</f>
        <v>0.26666666666666666</v>
      </c>
      <c r="F20" s="33">
        <f>Tabla32[[#This Row],[TOTAL SEMESTRE 2]]/$C$23</f>
        <v>0.26315789473684209</v>
      </c>
      <c r="G20" s="33">
        <f>Tabla32[[#This Row],[TOTAL AÑO ACADÉMICO]]/$D$23</f>
        <v>0.26470588235294118</v>
      </c>
    </row>
    <row r="21" spans="1:7" x14ac:dyDescent="0.25">
      <c r="A21" t="s">
        <v>81</v>
      </c>
      <c r="B21">
        <v>68</v>
      </c>
      <c r="C21">
        <v>68</v>
      </c>
      <c r="D21">
        <f t="shared" si="2"/>
        <v>136</v>
      </c>
      <c r="E21" s="33">
        <f>Tabla32[[#This Row],[TOTAL SEMESTRE 1]]/$B$23</f>
        <v>0.13333333333333333</v>
      </c>
      <c r="F21" s="33">
        <f>Tabla32[[#This Row],[TOTAL SEMESTRE 2]]/$C$23</f>
        <v>0.10526315789473684</v>
      </c>
      <c r="G21" s="33">
        <f>Tabla32[[#This Row],[TOTAL AÑO ACADÉMICO]]/$D$23</f>
        <v>0.11764705882352941</v>
      </c>
    </row>
    <row r="22" spans="1:7" x14ac:dyDescent="0.25">
      <c r="A22" t="s">
        <v>24</v>
      </c>
      <c r="B22">
        <v>68</v>
      </c>
      <c r="C22">
        <v>68</v>
      </c>
      <c r="D22">
        <f t="shared" si="2"/>
        <v>136</v>
      </c>
      <c r="E22" s="33">
        <f>Tabla32[[#This Row],[TOTAL SEMESTRE 1]]/$B$23</f>
        <v>0.13333333333333333</v>
      </c>
      <c r="F22" s="33">
        <f>Tabla32[[#This Row],[TOTAL SEMESTRE 2]]/$C$23</f>
        <v>0.10526315789473684</v>
      </c>
      <c r="G22" s="33">
        <f>Tabla32[[#This Row],[TOTAL AÑO ACADÉMICO]]/$D$23</f>
        <v>0.11764705882352941</v>
      </c>
    </row>
    <row r="23" spans="1:7" x14ac:dyDescent="0.25">
      <c r="B23">
        <f>SUM(Tabla32[TOTAL SEMESTRE 1])</f>
        <v>510</v>
      </c>
      <c r="C23">
        <f>SUM(Tabla32[TOTAL SEMESTRE 2])</f>
        <v>646</v>
      </c>
      <c r="D23">
        <f>SUM(D18:D22)</f>
        <v>1156</v>
      </c>
      <c r="E23" s="33"/>
    </row>
    <row r="25" spans="1:7" x14ac:dyDescent="0.25">
      <c r="A25" s="40"/>
      <c r="B25" s="40" t="s">
        <v>16</v>
      </c>
      <c r="C25" s="40" t="s">
        <v>26</v>
      </c>
      <c r="D25" s="40" t="s">
        <v>34</v>
      </c>
    </row>
    <row r="26" spans="1:7" x14ac:dyDescent="0.25">
      <c r="A26" s="40" t="s">
        <v>32</v>
      </c>
      <c r="B26" s="16">
        <v>0.26666666666666666</v>
      </c>
      <c r="C26" s="16">
        <v>0.26315789473684209</v>
      </c>
      <c r="D26" s="16">
        <v>0.26470588235294118</v>
      </c>
    </row>
    <row r="27" spans="1:7" x14ac:dyDescent="0.25">
      <c r="A27" s="40" t="s">
        <v>31</v>
      </c>
      <c r="B27" s="16">
        <v>0.26666666666666666</v>
      </c>
      <c r="C27" s="16">
        <v>0.21052631578947367</v>
      </c>
      <c r="D27" s="16">
        <v>0.23529411764705882</v>
      </c>
    </row>
    <row r="28" spans="1:7" x14ac:dyDescent="0.25">
      <c r="A28" s="40" t="s">
        <v>30</v>
      </c>
      <c r="B28" s="16">
        <v>0.2</v>
      </c>
      <c r="C28" s="16">
        <v>0.31578947368421051</v>
      </c>
      <c r="D28" s="16">
        <v>0.26470588235294118</v>
      </c>
    </row>
    <row r="29" spans="1:7" x14ac:dyDescent="0.25">
      <c r="A29" s="40" t="s">
        <v>33</v>
      </c>
      <c r="B29" s="16">
        <v>0.13333333333333333</v>
      </c>
      <c r="C29" s="16">
        <v>0.10526315789473684</v>
      </c>
      <c r="D29" s="16">
        <v>0.11764705882352941</v>
      </c>
    </row>
    <row r="30" spans="1:7" x14ac:dyDescent="0.25">
      <c r="A30" s="40" t="s">
        <v>63</v>
      </c>
      <c r="B30" s="16">
        <v>0.13333333333333333</v>
      </c>
      <c r="C30" s="16">
        <v>0.10526315789473684</v>
      </c>
      <c r="D30" s="16">
        <v>0.11764705882352941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2" sqref="A2:F12"/>
    </sheetView>
  </sheetViews>
  <sheetFormatPr baseColWidth="10" defaultRowHeight="15" x14ac:dyDescent="0.25"/>
  <cols>
    <col min="1" max="1" width="29.140625" customWidth="1"/>
    <col min="2" max="2" width="30.42578125" customWidth="1"/>
    <col min="3" max="3" width="27.7109375" customWidth="1"/>
    <col min="4" max="4" width="29.5703125" customWidth="1"/>
    <col min="5" max="5" width="42.140625" customWidth="1"/>
    <col min="6" max="6" width="24.140625" customWidth="1"/>
    <col min="7" max="7" width="18.5703125" customWidth="1"/>
  </cols>
  <sheetData>
    <row r="1" spans="1:6" x14ac:dyDescent="0.25">
      <c r="A1" t="s">
        <v>49</v>
      </c>
      <c r="B1" t="s">
        <v>107</v>
      </c>
      <c r="C1" t="s">
        <v>108</v>
      </c>
      <c r="D1" t="s">
        <v>109</v>
      </c>
      <c r="E1" t="s">
        <v>51</v>
      </c>
      <c r="F1" t="s">
        <v>52</v>
      </c>
    </row>
    <row r="2" spans="1:6" x14ac:dyDescent="0.25">
      <c r="A2" t="s">
        <v>134</v>
      </c>
      <c r="B2">
        <v>34</v>
      </c>
      <c r="C2">
        <v>34</v>
      </c>
      <c r="D2">
        <f>SUM(B2:C2)</f>
        <v>68</v>
      </c>
      <c r="E2" t="s">
        <v>119</v>
      </c>
      <c r="F2" t="s">
        <v>123</v>
      </c>
    </row>
    <row r="3" spans="1:6" x14ac:dyDescent="0.25">
      <c r="A3" t="s">
        <v>127</v>
      </c>
      <c r="B3">
        <v>85</v>
      </c>
      <c r="C3">
        <v>85</v>
      </c>
      <c r="D3">
        <f t="shared" ref="D3:D12" si="0">SUM(B3:C3)</f>
        <v>170</v>
      </c>
      <c r="E3" t="s">
        <v>44</v>
      </c>
      <c r="F3" t="s">
        <v>123</v>
      </c>
    </row>
    <row r="4" spans="1:6" x14ac:dyDescent="0.25">
      <c r="A4" t="s">
        <v>128</v>
      </c>
      <c r="B4">
        <v>102</v>
      </c>
      <c r="C4">
        <v>0</v>
      </c>
      <c r="D4">
        <f t="shared" si="0"/>
        <v>102</v>
      </c>
      <c r="E4" t="s">
        <v>44</v>
      </c>
      <c r="F4" t="s">
        <v>123</v>
      </c>
    </row>
    <row r="5" spans="1:6" x14ac:dyDescent="0.25">
      <c r="A5" t="s">
        <v>129</v>
      </c>
      <c r="B5">
        <v>0</v>
      </c>
      <c r="C5">
        <v>68</v>
      </c>
      <c r="D5">
        <f t="shared" si="0"/>
        <v>68</v>
      </c>
      <c r="E5" t="s">
        <v>44</v>
      </c>
      <c r="F5" t="s">
        <v>123</v>
      </c>
    </row>
    <row r="6" spans="1:6" x14ac:dyDescent="0.25">
      <c r="A6" t="s">
        <v>130</v>
      </c>
      <c r="B6">
        <v>51</v>
      </c>
      <c r="C6">
        <v>51</v>
      </c>
      <c r="D6">
        <f t="shared" si="0"/>
        <v>102</v>
      </c>
      <c r="E6" t="s">
        <v>44</v>
      </c>
      <c r="F6" t="s">
        <v>123</v>
      </c>
    </row>
    <row r="7" spans="1:6" x14ac:dyDescent="0.25">
      <c r="A7" t="s">
        <v>131</v>
      </c>
      <c r="B7">
        <v>68</v>
      </c>
      <c r="C7">
        <v>0</v>
      </c>
      <c r="D7">
        <f t="shared" si="0"/>
        <v>68</v>
      </c>
      <c r="E7" t="s">
        <v>44</v>
      </c>
      <c r="F7" t="s">
        <v>123</v>
      </c>
    </row>
    <row r="8" spans="1:6" x14ac:dyDescent="0.25">
      <c r="A8" t="s">
        <v>132</v>
      </c>
      <c r="B8">
        <v>0</v>
      </c>
      <c r="C8">
        <v>68</v>
      </c>
      <c r="D8">
        <f t="shared" si="0"/>
        <v>68</v>
      </c>
      <c r="E8" t="s">
        <v>44</v>
      </c>
      <c r="F8" t="s">
        <v>123</v>
      </c>
    </row>
    <row r="9" spans="1:6" x14ac:dyDescent="0.25">
      <c r="A9" t="s">
        <v>116</v>
      </c>
      <c r="B9">
        <v>34</v>
      </c>
      <c r="C9">
        <v>68</v>
      </c>
      <c r="D9">
        <f t="shared" si="0"/>
        <v>102</v>
      </c>
      <c r="E9" t="s">
        <v>22</v>
      </c>
      <c r="F9" t="s">
        <v>11</v>
      </c>
    </row>
    <row r="10" spans="1:6" x14ac:dyDescent="0.25">
      <c r="A10" t="s">
        <v>133</v>
      </c>
      <c r="B10">
        <v>68</v>
      </c>
      <c r="C10">
        <v>68</v>
      </c>
      <c r="D10">
        <f t="shared" si="0"/>
        <v>136</v>
      </c>
      <c r="E10" t="s">
        <v>18</v>
      </c>
      <c r="F10" t="s">
        <v>11</v>
      </c>
    </row>
    <row r="11" spans="1:6" x14ac:dyDescent="0.25">
      <c r="A11" t="s">
        <v>81</v>
      </c>
      <c r="B11">
        <v>68</v>
      </c>
      <c r="C11">
        <v>68</v>
      </c>
      <c r="D11">
        <f t="shared" si="0"/>
        <v>136</v>
      </c>
      <c r="E11" t="s">
        <v>60</v>
      </c>
      <c r="F11" t="s">
        <v>81</v>
      </c>
    </row>
    <row r="12" spans="1:6" x14ac:dyDescent="0.25">
      <c r="A12" t="s">
        <v>24</v>
      </c>
      <c r="B12">
        <v>68</v>
      </c>
      <c r="C12">
        <v>68</v>
      </c>
      <c r="D12">
        <f t="shared" si="0"/>
        <v>136</v>
      </c>
      <c r="E12" t="s">
        <v>24</v>
      </c>
      <c r="F12" t="s">
        <v>24</v>
      </c>
    </row>
    <row r="13" spans="1:6" x14ac:dyDescent="0.25">
      <c r="B13">
        <f>SUM(B2:B12)</f>
        <v>578</v>
      </c>
      <c r="C13">
        <f t="shared" ref="C13" si="1">SUM(C2:C12)</f>
        <v>578</v>
      </c>
      <c r="D13">
        <f>SUM(D2:D12)</f>
        <v>1156</v>
      </c>
    </row>
    <row r="17" spans="1:5" x14ac:dyDescent="0.25">
      <c r="B17" t="s">
        <v>64</v>
      </c>
      <c r="C17" t="s">
        <v>65</v>
      </c>
      <c r="D17" t="s">
        <v>126</v>
      </c>
    </row>
    <row r="18" spans="1:5" x14ac:dyDescent="0.25">
      <c r="A18" t="s">
        <v>123</v>
      </c>
      <c r="B18">
        <f>SUM(B2:B8)</f>
        <v>340</v>
      </c>
      <c r="C18">
        <f>SUM(C2:C8)</f>
        <v>306</v>
      </c>
      <c r="D18">
        <f>SUM(B18:C18)</f>
        <v>646</v>
      </c>
      <c r="E18" s="33">
        <f>D18/$D$13</f>
        <v>0.55882352941176472</v>
      </c>
    </row>
    <row r="19" spans="1:5" x14ac:dyDescent="0.25">
      <c r="A19" t="s">
        <v>125</v>
      </c>
      <c r="B19">
        <v>0</v>
      </c>
      <c r="C19">
        <v>0</v>
      </c>
      <c r="D19">
        <f t="shared" ref="D19:D22" si="2">SUM(B19:C19)</f>
        <v>0</v>
      </c>
      <c r="E19" s="33">
        <f>D19/$D$13</f>
        <v>0</v>
      </c>
    </row>
    <row r="20" spans="1:5" x14ac:dyDescent="0.25">
      <c r="A20" t="s">
        <v>11</v>
      </c>
      <c r="B20">
        <f>SUM(B9:B10)</f>
        <v>102</v>
      </c>
      <c r="C20">
        <f>SUM(C9:C10)</f>
        <v>136</v>
      </c>
      <c r="D20">
        <f t="shared" si="2"/>
        <v>238</v>
      </c>
      <c r="E20" s="33">
        <f>D20/$D$13</f>
        <v>0.20588235294117646</v>
      </c>
    </row>
    <row r="21" spans="1:5" x14ac:dyDescent="0.25">
      <c r="A21" t="s">
        <v>81</v>
      </c>
      <c r="B21">
        <v>68</v>
      </c>
      <c r="C21">
        <v>68</v>
      </c>
      <c r="D21">
        <f t="shared" si="2"/>
        <v>136</v>
      </c>
      <c r="E21" s="33">
        <f t="shared" ref="E21:E23" si="3">D21/$D$13</f>
        <v>0.11764705882352941</v>
      </c>
    </row>
    <row r="22" spans="1:5" x14ac:dyDescent="0.25">
      <c r="A22" t="s">
        <v>24</v>
      </c>
      <c r="B22">
        <v>68</v>
      </c>
      <c r="C22">
        <v>68</v>
      </c>
      <c r="D22">
        <f t="shared" si="2"/>
        <v>136</v>
      </c>
      <c r="E22" s="33">
        <f t="shared" si="3"/>
        <v>0.11764705882352941</v>
      </c>
    </row>
    <row r="23" spans="1:5" x14ac:dyDescent="0.25">
      <c r="D23">
        <f>SUM(D18:D22)</f>
        <v>1156</v>
      </c>
      <c r="E23" s="33">
        <f t="shared" si="3"/>
        <v>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2" sqref="A2:F12"/>
    </sheetView>
  </sheetViews>
  <sheetFormatPr baseColWidth="10" defaultRowHeight="15" x14ac:dyDescent="0.25"/>
  <cols>
    <col min="1" max="1" width="45.28515625" customWidth="1"/>
    <col min="2" max="2" width="16.7109375" customWidth="1"/>
    <col min="3" max="4" width="17.140625" customWidth="1"/>
    <col min="5" max="5" width="42.140625" customWidth="1"/>
    <col min="6" max="6" width="31.28515625" customWidth="1"/>
    <col min="7" max="7" width="18.5703125" customWidth="1"/>
  </cols>
  <sheetData>
    <row r="1" spans="1:6" ht="30" x14ac:dyDescent="0.25">
      <c r="A1" t="s">
        <v>49</v>
      </c>
      <c r="B1" s="69" t="s">
        <v>141</v>
      </c>
      <c r="C1" s="69" t="s">
        <v>142</v>
      </c>
      <c r="D1" s="69" t="s">
        <v>143</v>
      </c>
      <c r="E1" t="s">
        <v>51</v>
      </c>
      <c r="F1" t="s">
        <v>52</v>
      </c>
    </row>
    <row r="2" spans="1:6" x14ac:dyDescent="0.25">
      <c r="A2" t="s">
        <v>134</v>
      </c>
      <c r="B2">
        <v>34</v>
      </c>
      <c r="C2">
        <v>34</v>
      </c>
      <c r="D2">
        <f>SUM(B2:C2)</f>
        <v>68</v>
      </c>
      <c r="E2" t="s">
        <v>119</v>
      </c>
      <c r="F2" t="s">
        <v>123</v>
      </c>
    </row>
    <row r="3" spans="1:6" x14ac:dyDescent="0.25">
      <c r="A3" t="s">
        <v>135</v>
      </c>
      <c r="B3">
        <v>68</v>
      </c>
      <c r="C3">
        <v>0</v>
      </c>
      <c r="D3">
        <f t="shared" ref="D3:D12" si="0">SUM(B3:C3)</f>
        <v>68</v>
      </c>
      <c r="E3" t="s">
        <v>136</v>
      </c>
      <c r="F3" t="s">
        <v>123</v>
      </c>
    </row>
    <row r="4" spans="1:6" x14ac:dyDescent="0.25">
      <c r="A4" t="s">
        <v>137</v>
      </c>
      <c r="B4">
        <v>0</v>
      </c>
      <c r="C4">
        <v>68</v>
      </c>
      <c r="D4">
        <f t="shared" si="0"/>
        <v>68</v>
      </c>
      <c r="E4" t="s">
        <v>136</v>
      </c>
      <c r="F4" t="s">
        <v>123</v>
      </c>
    </row>
    <row r="5" spans="1:6" x14ac:dyDescent="0.25">
      <c r="A5" t="s">
        <v>138</v>
      </c>
      <c r="B5">
        <v>68</v>
      </c>
      <c r="C5">
        <v>0</v>
      </c>
      <c r="D5">
        <f t="shared" si="0"/>
        <v>68</v>
      </c>
      <c r="E5" t="s">
        <v>136</v>
      </c>
      <c r="F5" t="s">
        <v>123</v>
      </c>
    </row>
    <row r="6" spans="1:6" x14ac:dyDescent="0.25">
      <c r="A6" t="s">
        <v>139</v>
      </c>
      <c r="B6">
        <v>0</v>
      </c>
      <c r="C6">
        <v>68</v>
      </c>
      <c r="D6">
        <f t="shared" si="0"/>
        <v>68</v>
      </c>
      <c r="E6" t="s">
        <v>136</v>
      </c>
      <c r="F6" t="s">
        <v>123</v>
      </c>
    </row>
    <row r="7" spans="1:6" x14ac:dyDescent="0.25">
      <c r="A7" t="s">
        <v>140</v>
      </c>
      <c r="B7">
        <v>68</v>
      </c>
      <c r="C7">
        <v>68</v>
      </c>
      <c r="D7">
        <f t="shared" si="0"/>
        <v>136</v>
      </c>
      <c r="E7" t="s">
        <v>136</v>
      </c>
      <c r="F7" t="s">
        <v>123</v>
      </c>
    </row>
    <row r="8" spans="1:6" x14ac:dyDescent="0.25">
      <c r="A8" t="s">
        <v>114</v>
      </c>
      <c r="B8">
        <v>102</v>
      </c>
      <c r="C8">
        <v>68</v>
      </c>
      <c r="D8">
        <f t="shared" si="0"/>
        <v>170</v>
      </c>
      <c r="E8" t="s">
        <v>122</v>
      </c>
      <c r="F8" t="s">
        <v>8</v>
      </c>
    </row>
    <row r="9" spans="1:6" x14ac:dyDescent="0.25">
      <c r="A9" t="s">
        <v>116</v>
      </c>
      <c r="B9">
        <v>34</v>
      </c>
      <c r="C9">
        <v>68</v>
      </c>
      <c r="D9">
        <f t="shared" si="0"/>
        <v>102</v>
      </c>
      <c r="E9" t="s">
        <v>22</v>
      </c>
      <c r="F9" t="s">
        <v>11</v>
      </c>
    </row>
    <row r="10" spans="1:6" x14ac:dyDescent="0.25">
      <c r="A10" t="s">
        <v>133</v>
      </c>
      <c r="B10">
        <v>68</v>
      </c>
      <c r="C10">
        <v>68</v>
      </c>
      <c r="D10">
        <f t="shared" si="0"/>
        <v>136</v>
      </c>
      <c r="E10" t="s">
        <v>18</v>
      </c>
      <c r="F10" t="s">
        <v>11</v>
      </c>
    </row>
    <row r="11" spans="1:6" x14ac:dyDescent="0.25">
      <c r="A11" t="s">
        <v>81</v>
      </c>
      <c r="B11">
        <v>68</v>
      </c>
      <c r="C11">
        <v>68</v>
      </c>
      <c r="D11">
        <f t="shared" si="0"/>
        <v>136</v>
      </c>
      <c r="E11" t="s">
        <v>60</v>
      </c>
      <c r="F11" t="s">
        <v>81</v>
      </c>
    </row>
    <row r="12" spans="1:6" x14ac:dyDescent="0.25">
      <c r="A12" t="s">
        <v>24</v>
      </c>
      <c r="B12">
        <v>68</v>
      </c>
      <c r="C12">
        <v>68</v>
      </c>
      <c r="D12">
        <f t="shared" si="0"/>
        <v>136</v>
      </c>
      <c r="E12" t="s">
        <v>24</v>
      </c>
      <c r="F12" t="s">
        <v>24</v>
      </c>
    </row>
    <row r="13" spans="1:6" x14ac:dyDescent="0.25">
      <c r="B13">
        <f>SUM(B2:B12)</f>
        <v>578</v>
      </c>
      <c r="C13">
        <f t="shared" ref="C13" si="1">SUM(C2:C12)</f>
        <v>578</v>
      </c>
      <c r="D13">
        <f>SUM(D2:D12)</f>
        <v>1156</v>
      </c>
    </row>
    <row r="17" spans="1:5" x14ac:dyDescent="0.25">
      <c r="B17" t="s">
        <v>64</v>
      </c>
      <c r="C17" t="s">
        <v>65</v>
      </c>
      <c r="D17" t="s">
        <v>126</v>
      </c>
    </row>
    <row r="18" spans="1:5" x14ac:dyDescent="0.25">
      <c r="A18" t="s">
        <v>123</v>
      </c>
      <c r="B18">
        <f>SUM(B2:B7)</f>
        <v>238</v>
      </c>
      <c r="C18">
        <f>SUM(C2:C7)</f>
        <v>238</v>
      </c>
      <c r="D18">
        <f>SUM(B18:C18)</f>
        <v>476</v>
      </c>
      <c r="E18" s="33">
        <f>D18/$D$13</f>
        <v>0.41176470588235292</v>
      </c>
    </row>
    <row r="19" spans="1:5" x14ac:dyDescent="0.25">
      <c r="A19" t="s">
        <v>125</v>
      </c>
      <c r="B19">
        <f>SUM(B8)</f>
        <v>102</v>
      </c>
      <c r="C19">
        <f>SUM(C8)</f>
        <v>68</v>
      </c>
      <c r="D19">
        <f t="shared" ref="D19:D22" si="2">SUM(B19:C19)</f>
        <v>170</v>
      </c>
      <c r="E19" s="33">
        <f>D19/$D$13</f>
        <v>0.14705882352941177</v>
      </c>
    </row>
    <row r="20" spans="1:5" x14ac:dyDescent="0.25">
      <c r="A20" t="s">
        <v>11</v>
      </c>
      <c r="B20">
        <f>SUM(B9:B10)</f>
        <v>102</v>
      </c>
      <c r="C20">
        <f>SUM(C9:C10)</f>
        <v>136</v>
      </c>
      <c r="D20">
        <f t="shared" si="2"/>
        <v>238</v>
      </c>
      <c r="E20" s="33">
        <f>D20/$D$13</f>
        <v>0.20588235294117646</v>
      </c>
    </row>
    <row r="21" spans="1:5" x14ac:dyDescent="0.25">
      <c r="A21" t="s">
        <v>81</v>
      </c>
      <c r="B21">
        <v>68</v>
      </c>
      <c r="C21">
        <v>68</v>
      </c>
      <c r="D21">
        <f t="shared" si="2"/>
        <v>136</v>
      </c>
      <c r="E21" s="33">
        <f t="shared" ref="E21:E23" si="3">D21/$D$13</f>
        <v>0.11764705882352941</v>
      </c>
    </row>
    <row r="22" spans="1:5" x14ac:dyDescent="0.25">
      <c r="A22" t="s">
        <v>24</v>
      </c>
      <c r="B22">
        <v>68</v>
      </c>
      <c r="C22">
        <v>68</v>
      </c>
      <c r="D22">
        <f t="shared" si="2"/>
        <v>136</v>
      </c>
      <c r="E22" s="33">
        <f t="shared" si="3"/>
        <v>0.11764705882352941</v>
      </c>
    </row>
    <row r="23" spans="1:5" x14ac:dyDescent="0.25">
      <c r="D23">
        <f>SUM(D18:D22)</f>
        <v>1156</v>
      </c>
      <c r="E23" s="33">
        <f t="shared" si="3"/>
        <v>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2" sqref="A2:F12"/>
    </sheetView>
  </sheetViews>
  <sheetFormatPr baseColWidth="10" defaultRowHeight="15" x14ac:dyDescent="0.25"/>
  <cols>
    <col min="1" max="1" width="45.28515625" customWidth="1"/>
    <col min="2" max="2" width="16.7109375" customWidth="1"/>
    <col min="3" max="4" width="17.140625" customWidth="1"/>
    <col min="5" max="5" width="42.140625" customWidth="1"/>
    <col min="6" max="6" width="31.28515625" customWidth="1"/>
    <col min="7" max="7" width="18.5703125" customWidth="1"/>
  </cols>
  <sheetData>
    <row r="1" spans="1:6" ht="30" x14ac:dyDescent="0.25">
      <c r="A1" t="s">
        <v>49</v>
      </c>
      <c r="B1" s="69" t="s">
        <v>141</v>
      </c>
      <c r="C1" s="69" t="s">
        <v>142</v>
      </c>
      <c r="D1" s="69" t="s">
        <v>143</v>
      </c>
      <c r="E1" t="s">
        <v>51</v>
      </c>
      <c r="F1" t="s">
        <v>52</v>
      </c>
    </row>
    <row r="2" spans="1:6" x14ac:dyDescent="0.25">
      <c r="A2" t="s">
        <v>134</v>
      </c>
      <c r="B2">
        <v>34</v>
      </c>
      <c r="C2">
        <v>34</v>
      </c>
      <c r="D2">
        <f>SUM(B2:C2)</f>
        <v>68</v>
      </c>
      <c r="E2" t="s">
        <v>119</v>
      </c>
      <c r="F2" t="s">
        <v>123</v>
      </c>
    </row>
    <row r="3" spans="1:6" x14ac:dyDescent="0.25">
      <c r="A3" t="s">
        <v>112</v>
      </c>
      <c r="B3">
        <v>68</v>
      </c>
      <c r="C3">
        <v>0</v>
      </c>
      <c r="D3">
        <f t="shared" ref="D3:D12" si="0">SUM(B3:C3)</f>
        <v>68</v>
      </c>
      <c r="E3" t="s">
        <v>144</v>
      </c>
      <c r="F3" t="s">
        <v>123</v>
      </c>
    </row>
    <row r="4" spans="1:6" x14ac:dyDescent="0.25">
      <c r="A4" t="s">
        <v>120</v>
      </c>
      <c r="B4">
        <v>0</v>
      </c>
      <c r="C4">
        <v>68</v>
      </c>
      <c r="D4">
        <f t="shared" si="0"/>
        <v>68</v>
      </c>
      <c r="E4" t="s">
        <v>120</v>
      </c>
      <c r="F4" t="s">
        <v>123</v>
      </c>
    </row>
    <row r="5" spans="1:6" x14ac:dyDescent="0.25">
      <c r="A5" t="s">
        <v>145</v>
      </c>
      <c r="B5">
        <v>68</v>
      </c>
      <c r="C5">
        <v>68</v>
      </c>
      <c r="D5">
        <f t="shared" si="0"/>
        <v>136</v>
      </c>
      <c r="E5" t="s">
        <v>146</v>
      </c>
      <c r="F5" t="s">
        <v>123</v>
      </c>
    </row>
    <row r="6" spans="1:6" x14ac:dyDescent="0.25">
      <c r="A6" t="s">
        <v>147</v>
      </c>
      <c r="B6">
        <v>68</v>
      </c>
      <c r="C6">
        <v>0</v>
      </c>
      <c r="D6">
        <f t="shared" si="0"/>
        <v>68</v>
      </c>
      <c r="E6" t="s">
        <v>146</v>
      </c>
      <c r="F6" t="s">
        <v>123</v>
      </c>
    </row>
    <row r="7" spans="1:6" x14ac:dyDescent="0.25">
      <c r="A7" t="s">
        <v>148</v>
      </c>
      <c r="B7">
        <v>0</v>
      </c>
      <c r="C7">
        <v>102</v>
      </c>
      <c r="D7">
        <f t="shared" si="0"/>
        <v>102</v>
      </c>
      <c r="E7" t="s">
        <v>146</v>
      </c>
      <c r="F7" t="s">
        <v>123</v>
      </c>
    </row>
    <row r="8" spans="1:6" x14ac:dyDescent="0.25">
      <c r="A8" t="s">
        <v>149</v>
      </c>
      <c r="B8">
        <v>0</v>
      </c>
      <c r="C8">
        <v>68</v>
      </c>
      <c r="D8">
        <f t="shared" si="0"/>
        <v>68</v>
      </c>
      <c r="E8" t="s">
        <v>146</v>
      </c>
      <c r="F8" t="s">
        <v>123</v>
      </c>
    </row>
    <row r="9" spans="1:6" x14ac:dyDescent="0.25">
      <c r="A9" t="s">
        <v>114</v>
      </c>
      <c r="B9">
        <v>68</v>
      </c>
      <c r="C9">
        <v>0</v>
      </c>
      <c r="D9">
        <f t="shared" si="0"/>
        <v>68</v>
      </c>
      <c r="E9" t="s">
        <v>122</v>
      </c>
      <c r="F9" t="s">
        <v>8</v>
      </c>
    </row>
    <row r="10" spans="1:6" x14ac:dyDescent="0.25">
      <c r="A10" t="s">
        <v>133</v>
      </c>
      <c r="B10">
        <v>68</v>
      </c>
      <c r="C10">
        <v>68</v>
      </c>
      <c r="D10">
        <f t="shared" si="0"/>
        <v>136</v>
      </c>
      <c r="E10" t="s">
        <v>18</v>
      </c>
      <c r="F10" t="s">
        <v>11</v>
      </c>
    </row>
    <row r="11" spans="1:6" x14ac:dyDescent="0.25">
      <c r="A11" t="s">
        <v>81</v>
      </c>
      <c r="B11">
        <v>68</v>
      </c>
      <c r="C11">
        <v>68</v>
      </c>
      <c r="D11">
        <f t="shared" si="0"/>
        <v>136</v>
      </c>
      <c r="E11" t="s">
        <v>60</v>
      </c>
      <c r="F11" t="s">
        <v>81</v>
      </c>
    </row>
    <row r="12" spans="1:6" x14ac:dyDescent="0.25">
      <c r="A12" t="s">
        <v>24</v>
      </c>
      <c r="B12">
        <v>68</v>
      </c>
      <c r="C12">
        <v>68</v>
      </c>
      <c r="D12">
        <f t="shared" si="0"/>
        <v>136</v>
      </c>
      <c r="E12" t="s">
        <v>24</v>
      </c>
      <c r="F12" t="s">
        <v>24</v>
      </c>
    </row>
    <row r="13" spans="1:6" x14ac:dyDescent="0.25">
      <c r="B13">
        <f>SUM(B2:B12)</f>
        <v>510</v>
      </c>
      <c r="C13">
        <f t="shared" ref="C13" si="1">SUM(C2:C12)</f>
        <v>544</v>
      </c>
      <c r="D13">
        <f>SUM(D2:D12)</f>
        <v>1054</v>
      </c>
    </row>
    <row r="17" spans="1:5" x14ac:dyDescent="0.25">
      <c r="B17" t="s">
        <v>64</v>
      </c>
      <c r="C17" t="s">
        <v>65</v>
      </c>
      <c r="D17" t="s">
        <v>126</v>
      </c>
    </row>
    <row r="18" spans="1:5" x14ac:dyDescent="0.25">
      <c r="A18" t="s">
        <v>123</v>
      </c>
      <c r="B18">
        <f>SUM(B2:B8)</f>
        <v>238</v>
      </c>
      <c r="C18">
        <f>SUM(C2:C8)</f>
        <v>340</v>
      </c>
      <c r="D18">
        <f>SUM(B18:C18)</f>
        <v>578</v>
      </c>
      <c r="E18" s="33">
        <f>D18/$D$13</f>
        <v>0.54838709677419351</v>
      </c>
    </row>
    <row r="19" spans="1:5" x14ac:dyDescent="0.25">
      <c r="A19" t="s">
        <v>125</v>
      </c>
      <c r="B19">
        <f>SUM(B9)</f>
        <v>68</v>
      </c>
      <c r="C19">
        <f>SUM(C9)</f>
        <v>0</v>
      </c>
      <c r="D19">
        <f t="shared" ref="D19:D22" si="2">SUM(B19:C19)</f>
        <v>68</v>
      </c>
      <c r="E19" s="33">
        <f>D19/$D$13</f>
        <v>6.4516129032258063E-2</v>
      </c>
    </row>
    <row r="20" spans="1:5" x14ac:dyDescent="0.25">
      <c r="A20" t="s">
        <v>11</v>
      </c>
      <c r="B20">
        <f>SUM(B10)</f>
        <v>68</v>
      </c>
      <c r="C20">
        <f>SUM(C10)</f>
        <v>68</v>
      </c>
      <c r="D20">
        <f t="shared" si="2"/>
        <v>136</v>
      </c>
      <c r="E20" s="33">
        <f>D20/$D$13</f>
        <v>0.12903225806451613</v>
      </c>
    </row>
    <row r="21" spans="1:5" x14ac:dyDescent="0.25">
      <c r="A21" t="s">
        <v>81</v>
      </c>
      <c r="B21">
        <v>68</v>
      </c>
      <c r="C21">
        <v>68</v>
      </c>
      <c r="D21">
        <f t="shared" si="2"/>
        <v>136</v>
      </c>
      <c r="E21" s="33">
        <f t="shared" ref="E21:E23" si="3">D21/$D$13</f>
        <v>0.12903225806451613</v>
      </c>
    </row>
    <row r="22" spans="1:5" x14ac:dyDescent="0.25">
      <c r="A22" t="s">
        <v>24</v>
      </c>
      <c r="B22">
        <v>68</v>
      </c>
      <c r="C22">
        <v>68</v>
      </c>
      <c r="D22">
        <f t="shared" si="2"/>
        <v>136</v>
      </c>
      <c r="E22" s="33">
        <f t="shared" si="3"/>
        <v>0.12903225806451613</v>
      </c>
    </row>
    <row r="23" spans="1:5" x14ac:dyDescent="0.25">
      <c r="D23">
        <f>SUM(D18:D22)</f>
        <v>1054</v>
      </c>
      <c r="E23" s="33">
        <f t="shared" si="3"/>
        <v>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A2" sqref="A2:F16"/>
    </sheetView>
  </sheetViews>
  <sheetFormatPr baseColWidth="10" defaultRowHeight="15" x14ac:dyDescent="0.25"/>
  <cols>
    <col min="1" max="1" width="45.28515625" customWidth="1"/>
    <col min="2" max="2" width="16.7109375" customWidth="1"/>
    <col min="3" max="4" width="17.140625" customWidth="1"/>
    <col min="5" max="5" width="42.140625" customWidth="1"/>
    <col min="6" max="6" width="31.28515625" customWidth="1"/>
    <col min="7" max="7" width="18.5703125" customWidth="1"/>
  </cols>
  <sheetData>
    <row r="1" spans="1:6" ht="30" x14ac:dyDescent="0.25">
      <c r="A1" t="s">
        <v>49</v>
      </c>
      <c r="B1" s="69" t="s">
        <v>141</v>
      </c>
      <c r="C1" s="69" t="s">
        <v>142</v>
      </c>
      <c r="D1" s="69" t="s">
        <v>143</v>
      </c>
      <c r="E1" t="s">
        <v>51</v>
      </c>
      <c r="F1" t="s">
        <v>52</v>
      </c>
    </row>
    <row r="2" spans="1:6" x14ac:dyDescent="0.25">
      <c r="A2" t="s">
        <v>154</v>
      </c>
      <c r="B2">
        <v>68</v>
      </c>
      <c r="C2">
        <v>0</v>
      </c>
      <c r="D2">
        <f t="shared" ref="D2:D17" si="0">SUM(B2:C2)</f>
        <v>68</v>
      </c>
      <c r="E2" t="s">
        <v>27</v>
      </c>
      <c r="F2" t="s">
        <v>8</v>
      </c>
    </row>
    <row r="3" spans="1:6" x14ac:dyDescent="0.25">
      <c r="A3" t="s">
        <v>155</v>
      </c>
      <c r="B3">
        <v>0</v>
      </c>
      <c r="C3">
        <v>34</v>
      </c>
      <c r="D3">
        <f t="shared" si="0"/>
        <v>34</v>
      </c>
      <c r="E3" t="s">
        <v>80</v>
      </c>
      <c r="F3" t="s">
        <v>8</v>
      </c>
    </row>
    <row r="4" spans="1:6" x14ac:dyDescent="0.25">
      <c r="A4" t="s">
        <v>156</v>
      </c>
      <c r="B4">
        <v>34</v>
      </c>
      <c r="C4">
        <v>34</v>
      </c>
      <c r="D4">
        <f t="shared" si="0"/>
        <v>68</v>
      </c>
      <c r="E4" t="s">
        <v>122</v>
      </c>
      <c r="F4" t="s">
        <v>8</v>
      </c>
    </row>
    <row r="5" spans="1:6" x14ac:dyDescent="0.25">
      <c r="A5" t="s">
        <v>81</v>
      </c>
      <c r="B5">
        <v>68</v>
      </c>
      <c r="C5">
        <v>68</v>
      </c>
      <c r="D5">
        <f t="shared" si="0"/>
        <v>136</v>
      </c>
      <c r="E5" t="s">
        <v>81</v>
      </c>
      <c r="F5" t="s">
        <v>81</v>
      </c>
    </row>
    <row r="6" spans="1:6" x14ac:dyDescent="0.25">
      <c r="A6" t="s">
        <v>150</v>
      </c>
      <c r="B6">
        <v>68</v>
      </c>
      <c r="C6">
        <v>68</v>
      </c>
      <c r="D6">
        <f t="shared" si="0"/>
        <v>136</v>
      </c>
      <c r="E6" t="s">
        <v>119</v>
      </c>
      <c r="F6" t="s">
        <v>123</v>
      </c>
    </row>
    <row r="7" spans="1:6" x14ac:dyDescent="0.25">
      <c r="A7" t="s">
        <v>151</v>
      </c>
      <c r="B7">
        <v>34</v>
      </c>
      <c r="C7">
        <v>68</v>
      </c>
      <c r="D7">
        <f t="shared" si="0"/>
        <v>102</v>
      </c>
      <c r="E7" t="s">
        <v>144</v>
      </c>
      <c r="F7" t="s">
        <v>123</v>
      </c>
    </row>
    <row r="8" spans="1:6" x14ac:dyDescent="0.25">
      <c r="A8" t="s">
        <v>120</v>
      </c>
      <c r="B8">
        <v>102</v>
      </c>
      <c r="C8">
        <v>0</v>
      </c>
      <c r="D8">
        <f t="shared" si="0"/>
        <v>102</v>
      </c>
      <c r="E8" t="s">
        <v>120</v>
      </c>
      <c r="F8" t="s">
        <v>123</v>
      </c>
    </row>
    <row r="9" spans="1:6" x14ac:dyDescent="0.25">
      <c r="A9" t="s">
        <v>152</v>
      </c>
      <c r="B9">
        <v>0</v>
      </c>
      <c r="C9">
        <v>34</v>
      </c>
      <c r="D9">
        <f t="shared" si="0"/>
        <v>34</v>
      </c>
      <c r="E9" t="s">
        <v>119</v>
      </c>
      <c r="F9" t="s">
        <v>123</v>
      </c>
    </row>
    <row r="10" spans="1:6" x14ac:dyDescent="0.25">
      <c r="A10" t="s">
        <v>153</v>
      </c>
      <c r="B10">
        <v>68</v>
      </c>
      <c r="C10">
        <v>68</v>
      </c>
      <c r="D10">
        <f t="shared" si="0"/>
        <v>136</v>
      </c>
      <c r="E10" t="s">
        <v>144</v>
      </c>
      <c r="F10" t="s">
        <v>123</v>
      </c>
    </row>
    <row r="11" spans="1:6" x14ac:dyDescent="0.25">
      <c r="A11" t="s">
        <v>157</v>
      </c>
      <c r="B11">
        <v>34</v>
      </c>
      <c r="C11">
        <v>34</v>
      </c>
      <c r="D11">
        <f t="shared" si="0"/>
        <v>68</v>
      </c>
      <c r="E11" t="s">
        <v>119</v>
      </c>
      <c r="F11" t="s">
        <v>123</v>
      </c>
    </row>
    <row r="12" spans="1:6" x14ac:dyDescent="0.25">
      <c r="A12" t="s">
        <v>158</v>
      </c>
      <c r="B12">
        <v>0</v>
      </c>
      <c r="C12">
        <v>34</v>
      </c>
      <c r="D12">
        <f t="shared" si="0"/>
        <v>34</v>
      </c>
      <c r="E12" t="s">
        <v>22</v>
      </c>
      <c r="F12" t="s">
        <v>159</v>
      </c>
    </row>
    <row r="13" spans="1:6" x14ac:dyDescent="0.25">
      <c r="A13" t="s">
        <v>160</v>
      </c>
      <c r="B13">
        <v>34</v>
      </c>
      <c r="C13">
        <v>0</v>
      </c>
      <c r="D13">
        <f t="shared" si="0"/>
        <v>34</v>
      </c>
      <c r="E13" t="s">
        <v>22</v>
      </c>
      <c r="F13" t="s">
        <v>159</v>
      </c>
    </row>
    <row r="14" spans="1:6" x14ac:dyDescent="0.25">
      <c r="A14" t="s">
        <v>161</v>
      </c>
      <c r="B14">
        <v>0</v>
      </c>
      <c r="C14">
        <v>68</v>
      </c>
      <c r="D14">
        <f t="shared" si="0"/>
        <v>68</v>
      </c>
      <c r="E14" t="s">
        <v>22</v>
      </c>
      <c r="F14" t="s">
        <v>159</v>
      </c>
    </row>
    <row r="15" spans="1:6" x14ac:dyDescent="0.25">
      <c r="A15" t="s">
        <v>162</v>
      </c>
      <c r="B15">
        <v>0</v>
      </c>
      <c r="C15">
        <v>34</v>
      </c>
      <c r="D15">
        <f t="shared" si="0"/>
        <v>34</v>
      </c>
      <c r="E15" t="s">
        <v>18</v>
      </c>
      <c r="F15" t="s">
        <v>159</v>
      </c>
    </row>
    <row r="16" spans="1:6" x14ac:dyDescent="0.25">
      <c r="A16" t="s">
        <v>24</v>
      </c>
      <c r="B16">
        <v>68</v>
      </c>
      <c r="C16">
        <v>68</v>
      </c>
      <c r="D16">
        <f t="shared" si="0"/>
        <v>136</v>
      </c>
      <c r="E16" t="s">
        <v>24</v>
      </c>
      <c r="F16" t="s">
        <v>24</v>
      </c>
    </row>
    <row r="17" spans="1:5" x14ac:dyDescent="0.25">
      <c r="A17" t="s">
        <v>34</v>
      </c>
      <c r="B17">
        <f>SUM(B2:B16)</f>
        <v>578</v>
      </c>
      <c r="C17">
        <f>SUM(C2:C16)</f>
        <v>612</v>
      </c>
      <c r="D17">
        <f t="shared" si="0"/>
        <v>1190</v>
      </c>
    </row>
    <row r="18" spans="1:5" x14ac:dyDescent="0.25">
      <c r="D18">
        <f>SUM(D2:D16)</f>
        <v>1190</v>
      </c>
    </row>
    <row r="25" spans="1:5" x14ac:dyDescent="0.25">
      <c r="B25" t="s">
        <v>64</v>
      </c>
      <c r="C25" t="s">
        <v>65</v>
      </c>
      <c r="D25" t="s">
        <v>126</v>
      </c>
    </row>
    <row r="26" spans="1:5" x14ac:dyDescent="0.25">
      <c r="A26" t="s">
        <v>123</v>
      </c>
      <c r="B26">
        <f>SUM(B6:B11)</f>
        <v>306</v>
      </c>
      <c r="C26">
        <f>SUM(C6:C11)</f>
        <v>272</v>
      </c>
      <c r="D26">
        <f>SUM(B26:C26)</f>
        <v>578</v>
      </c>
      <c r="E26" s="33">
        <f>D26/Tabla6891011[[#Totals],[HORAS TOTAL 
ASIGNATURA]]</f>
        <v>0.48571428571428571</v>
      </c>
    </row>
    <row r="27" spans="1:5" x14ac:dyDescent="0.25">
      <c r="A27" t="s">
        <v>125</v>
      </c>
      <c r="B27">
        <f>SUM(B2:B4)</f>
        <v>102</v>
      </c>
      <c r="C27">
        <f>SUM(C2:C4)</f>
        <v>68</v>
      </c>
      <c r="D27">
        <f t="shared" ref="D27:D30" si="1">SUM(B27:C27)</f>
        <v>170</v>
      </c>
      <c r="E27" s="33">
        <f>D27/Tabla6891011[[#Totals],[HORAS TOTAL 
ASIGNATURA]]</f>
        <v>0.14285714285714285</v>
      </c>
    </row>
    <row r="28" spans="1:5" x14ac:dyDescent="0.25">
      <c r="A28" t="s">
        <v>11</v>
      </c>
      <c r="B28">
        <f>SUM(B12:B15)</f>
        <v>34</v>
      </c>
      <c r="C28">
        <f>SUM(C12:C15)</f>
        <v>136</v>
      </c>
      <c r="D28">
        <f t="shared" si="1"/>
        <v>170</v>
      </c>
      <c r="E28" s="33">
        <f>D28/Tabla6891011[[#Totals],[HORAS TOTAL 
ASIGNATURA]]</f>
        <v>0.14285714285714285</v>
      </c>
    </row>
    <row r="29" spans="1:5" x14ac:dyDescent="0.25">
      <c r="A29" t="s">
        <v>81</v>
      </c>
      <c r="B29">
        <v>68</v>
      </c>
      <c r="C29">
        <v>68</v>
      </c>
      <c r="D29">
        <f t="shared" si="1"/>
        <v>136</v>
      </c>
      <c r="E29" s="33">
        <f>D29/Tabla6891011[[#Totals],[HORAS TOTAL 
ASIGNATURA]]</f>
        <v>0.11428571428571428</v>
      </c>
    </row>
    <row r="30" spans="1:5" x14ac:dyDescent="0.25">
      <c r="A30" t="s">
        <v>24</v>
      </c>
      <c r="B30">
        <v>68</v>
      </c>
      <c r="C30">
        <v>68</v>
      </c>
      <c r="D30">
        <f t="shared" si="1"/>
        <v>136</v>
      </c>
      <c r="E30" s="33">
        <f>D30/Tabla6891011[[#Totals],[HORAS TOTAL 
ASIGNATURA]]</f>
        <v>0.11428571428571428</v>
      </c>
    </row>
    <row r="31" spans="1:5" x14ac:dyDescent="0.25">
      <c r="B31">
        <f>SUM(B26:B30)</f>
        <v>578</v>
      </c>
      <c r="C31">
        <f>SUM(C26:C30)</f>
        <v>612</v>
      </c>
      <c r="D31">
        <f>SUM(D26:D30)</f>
        <v>1190</v>
      </c>
      <c r="E31" s="33">
        <f>SUM(E26:E30)</f>
        <v>1</v>
      </c>
    </row>
    <row r="35" spans="1:4" x14ac:dyDescent="0.25">
      <c r="A35" s="40"/>
      <c r="B35" s="40" t="s">
        <v>16</v>
      </c>
      <c r="C35" s="40" t="s">
        <v>26</v>
      </c>
      <c r="D35" s="40" t="s">
        <v>34</v>
      </c>
    </row>
    <row r="36" spans="1:4" x14ac:dyDescent="0.25">
      <c r="A36" s="40" t="s">
        <v>32</v>
      </c>
      <c r="B36" s="16">
        <f>B28/$B$31</f>
        <v>5.8823529411764705E-2</v>
      </c>
      <c r="C36" s="16">
        <f>C28/C31</f>
        <v>0.22222222222222221</v>
      </c>
      <c r="D36" s="16">
        <f>D28/$D$31</f>
        <v>0.14285714285714285</v>
      </c>
    </row>
    <row r="37" spans="1:4" x14ac:dyDescent="0.25">
      <c r="A37" s="40" t="s">
        <v>31</v>
      </c>
      <c r="B37" s="16">
        <f>B27/B31</f>
        <v>0.17647058823529413</v>
      </c>
      <c r="C37" s="16">
        <f>C27/C31</f>
        <v>0.1111111111111111</v>
      </c>
      <c r="D37" s="16">
        <f>D27/D31</f>
        <v>0.14285714285714285</v>
      </c>
    </row>
    <row r="38" spans="1:4" x14ac:dyDescent="0.25">
      <c r="A38" s="40" t="s">
        <v>30</v>
      </c>
      <c r="B38" s="16">
        <f>B27/B31</f>
        <v>0.17647058823529413</v>
      </c>
      <c r="C38" s="16">
        <f>C27/C31</f>
        <v>0.1111111111111111</v>
      </c>
      <c r="D38" s="16">
        <f>D26/D31</f>
        <v>0.48571428571428571</v>
      </c>
    </row>
    <row r="39" spans="1:4" x14ac:dyDescent="0.25">
      <c r="A39" s="40" t="s">
        <v>33</v>
      </c>
      <c r="B39" s="16">
        <f>B30/B31</f>
        <v>0.11764705882352941</v>
      </c>
      <c r="C39" s="16">
        <f>C30/C31</f>
        <v>0.1111111111111111</v>
      </c>
      <c r="D39" s="16">
        <f>D30/D31</f>
        <v>0.11428571428571428</v>
      </c>
    </row>
    <row r="40" spans="1:4" x14ac:dyDescent="0.25">
      <c r="A40" s="40" t="s">
        <v>63</v>
      </c>
      <c r="B40" s="16">
        <f>B29/B31</f>
        <v>0.11764705882352941</v>
      </c>
      <c r="C40" s="16">
        <f>C29/C31</f>
        <v>0.1111111111111111</v>
      </c>
      <c r="D40" s="16">
        <f>D29/D31</f>
        <v>0.11428571428571428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B1" workbookViewId="0">
      <selection activeCell="A2" sqref="A2:F14"/>
    </sheetView>
  </sheetViews>
  <sheetFormatPr baseColWidth="10" defaultRowHeight="15" x14ac:dyDescent="0.25"/>
  <cols>
    <col min="1" max="1" width="45.28515625" customWidth="1"/>
    <col min="2" max="2" width="16.7109375" customWidth="1"/>
    <col min="3" max="4" width="17.140625" customWidth="1"/>
    <col min="5" max="5" width="42.140625" customWidth="1"/>
    <col min="6" max="6" width="31.28515625" customWidth="1"/>
    <col min="7" max="7" width="18.5703125" customWidth="1"/>
  </cols>
  <sheetData>
    <row r="1" spans="1:6" ht="30" x14ac:dyDescent="0.25">
      <c r="A1" t="s">
        <v>49</v>
      </c>
      <c r="B1" s="69" t="s">
        <v>141</v>
      </c>
      <c r="C1" s="69" t="s">
        <v>142</v>
      </c>
      <c r="D1" s="69" t="s">
        <v>143</v>
      </c>
      <c r="E1" t="s">
        <v>51</v>
      </c>
      <c r="F1" t="s">
        <v>52</v>
      </c>
    </row>
    <row r="2" spans="1:6" x14ac:dyDescent="0.25">
      <c r="A2" t="s">
        <v>150</v>
      </c>
      <c r="B2">
        <v>68</v>
      </c>
      <c r="C2">
        <v>68</v>
      </c>
      <c r="D2">
        <f t="shared" ref="D2:D17" si="0">SUM(B2:C2)</f>
        <v>136</v>
      </c>
      <c r="E2" t="s">
        <v>119</v>
      </c>
      <c r="F2" t="s">
        <v>123</v>
      </c>
    </row>
    <row r="3" spans="1:6" x14ac:dyDescent="0.25">
      <c r="A3" t="s">
        <v>163</v>
      </c>
      <c r="B3">
        <v>68</v>
      </c>
      <c r="C3">
        <v>68</v>
      </c>
      <c r="D3">
        <f t="shared" si="0"/>
        <v>136</v>
      </c>
      <c r="E3" t="s">
        <v>44</v>
      </c>
      <c r="F3" t="s">
        <v>123</v>
      </c>
    </row>
    <row r="4" spans="1:6" x14ac:dyDescent="0.25">
      <c r="A4" t="s">
        <v>164</v>
      </c>
      <c r="B4">
        <v>68</v>
      </c>
      <c r="C4">
        <v>68</v>
      </c>
      <c r="D4">
        <f t="shared" si="0"/>
        <v>136</v>
      </c>
      <c r="E4" t="s">
        <v>44</v>
      </c>
      <c r="F4" t="s">
        <v>123</v>
      </c>
    </row>
    <row r="5" spans="1:6" x14ac:dyDescent="0.25">
      <c r="A5" t="s">
        <v>165</v>
      </c>
      <c r="B5">
        <v>68</v>
      </c>
      <c r="C5">
        <v>68</v>
      </c>
      <c r="D5">
        <f t="shared" si="0"/>
        <v>136</v>
      </c>
      <c r="E5" t="s">
        <v>44</v>
      </c>
      <c r="F5" t="s">
        <v>123</v>
      </c>
    </row>
    <row r="6" spans="1:6" x14ac:dyDescent="0.25">
      <c r="A6" t="s">
        <v>166</v>
      </c>
      <c r="B6">
        <v>0</v>
      </c>
      <c r="C6">
        <v>34</v>
      </c>
      <c r="D6">
        <f t="shared" si="0"/>
        <v>34</v>
      </c>
      <c r="E6" t="s">
        <v>144</v>
      </c>
      <c r="F6" t="s">
        <v>123</v>
      </c>
    </row>
    <row r="7" spans="1:6" x14ac:dyDescent="0.25">
      <c r="A7" t="s">
        <v>115</v>
      </c>
      <c r="B7">
        <v>68</v>
      </c>
      <c r="C7">
        <v>0</v>
      </c>
      <c r="D7">
        <f t="shared" si="0"/>
        <v>68</v>
      </c>
      <c r="E7" t="s">
        <v>124</v>
      </c>
      <c r="F7" t="s">
        <v>159</v>
      </c>
    </row>
    <row r="8" spans="1:6" x14ac:dyDescent="0.25">
      <c r="A8" t="s">
        <v>167</v>
      </c>
      <c r="B8">
        <v>68</v>
      </c>
      <c r="C8">
        <v>0</v>
      </c>
      <c r="D8">
        <f t="shared" si="0"/>
        <v>68</v>
      </c>
      <c r="E8" t="s">
        <v>122</v>
      </c>
      <c r="F8" t="s">
        <v>8</v>
      </c>
    </row>
    <row r="9" spans="1:6" x14ac:dyDescent="0.25">
      <c r="A9" t="s">
        <v>161</v>
      </c>
      <c r="B9">
        <v>0</v>
      </c>
      <c r="C9">
        <v>68</v>
      </c>
      <c r="D9">
        <f t="shared" si="0"/>
        <v>68</v>
      </c>
      <c r="E9" t="s">
        <v>124</v>
      </c>
      <c r="F9" t="s">
        <v>159</v>
      </c>
    </row>
    <row r="10" spans="1:6" x14ac:dyDescent="0.25">
      <c r="A10" t="s">
        <v>158</v>
      </c>
      <c r="B10">
        <v>0</v>
      </c>
      <c r="C10">
        <v>34</v>
      </c>
      <c r="D10">
        <f t="shared" si="0"/>
        <v>34</v>
      </c>
      <c r="E10" t="s">
        <v>124</v>
      </c>
      <c r="F10" t="s">
        <v>159</v>
      </c>
    </row>
    <row r="11" spans="1:6" x14ac:dyDescent="0.25">
      <c r="A11" t="s">
        <v>18</v>
      </c>
      <c r="B11">
        <v>34</v>
      </c>
      <c r="C11">
        <v>0</v>
      </c>
      <c r="D11">
        <f t="shared" si="0"/>
        <v>34</v>
      </c>
      <c r="E11" t="s">
        <v>18</v>
      </c>
      <c r="F11" t="s">
        <v>159</v>
      </c>
    </row>
    <row r="12" spans="1:6" x14ac:dyDescent="0.25">
      <c r="A12" t="s">
        <v>168</v>
      </c>
      <c r="B12">
        <v>0</v>
      </c>
      <c r="C12">
        <v>34</v>
      </c>
      <c r="D12">
        <f t="shared" si="0"/>
        <v>34</v>
      </c>
      <c r="E12" t="s">
        <v>124</v>
      </c>
      <c r="F12" t="s">
        <v>159</v>
      </c>
    </row>
    <row r="13" spans="1:6" x14ac:dyDescent="0.25">
      <c r="A13" t="s">
        <v>81</v>
      </c>
      <c r="B13">
        <v>68</v>
      </c>
      <c r="C13">
        <v>68</v>
      </c>
      <c r="D13">
        <f t="shared" si="0"/>
        <v>136</v>
      </c>
      <c r="E13" t="s">
        <v>81</v>
      </c>
      <c r="F13" t="s">
        <v>81</v>
      </c>
    </row>
    <row r="14" spans="1:6" x14ac:dyDescent="0.25">
      <c r="A14" t="s">
        <v>24</v>
      </c>
      <c r="B14">
        <v>68</v>
      </c>
      <c r="C14">
        <v>68</v>
      </c>
      <c r="D14">
        <f t="shared" si="0"/>
        <v>136</v>
      </c>
      <c r="E14" t="s">
        <v>24</v>
      </c>
      <c r="F14" t="s">
        <v>24</v>
      </c>
    </row>
    <row r="15" spans="1:6" x14ac:dyDescent="0.25">
      <c r="D15">
        <f t="shared" si="0"/>
        <v>0</v>
      </c>
    </row>
    <row r="16" spans="1:6" x14ac:dyDescent="0.25">
      <c r="D16">
        <f t="shared" si="0"/>
        <v>0</v>
      </c>
    </row>
    <row r="17" spans="1:5" x14ac:dyDescent="0.25">
      <c r="A17" t="s">
        <v>34</v>
      </c>
      <c r="B17">
        <f>SUM(B2:B16)</f>
        <v>578</v>
      </c>
      <c r="C17">
        <f>SUM(C2:C16)</f>
        <v>578</v>
      </c>
      <c r="D17">
        <f t="shared" si="0"/>
        <v>1156</v>
      </c>
    </row>
    <row r="18" spans="1:5" x14ac:dyDescent="0.25">
      <c r="D18">
        <f>SUM(D2:D16)</f>
        <v>1156</v>
      </c>
    </row>
    <row r="25" spans="1:5" x14ac:dyDescent="0.25">
      <c r="B25" t="s">
        <v>64</v>
      </c>
      <c r="C25" t="s">
        <v>65</v>
      </c>
      <c r="D25" t="s">
        <v>126</v>
      </c>
    </row>
    <row r="26" spans="1:5" x14ac:dyDescent="0.25">
      <c r="A26" t="s">
        <v>123</v>
      </c>
      <c r="B26">
        <f>SUM(B2:B6)</f>
        <v>272</v>
      </c>
      <c r="C26">
        <f>SUM(C2:C6)</f>
        <v>306</v>
      </c>
      <c r="D26">
        <f>SUM(B26:C26)</f>
        <v>578</v>
      </c>
      <c r="E26" s="33">
        <f>D26/Tabla689101112[[#Totals],[HORAS TOTAL 
ASIGNATURA]]</f>
        <v>0.5</v>
      </c>
    </row>
    <row r="27" spans="1:5" x14ac:dyDescent="0.25">
      <c r="A27" t="s">
        <v>125</v>
      </c>
      <c r="B27">
        <f>SUM(B8)</f>
        <v>68</v>
      </c>
      <c r="C27">
        <f>SUM(C8)</f>
        <v>0</v>
      </c>
      <c r="D27">
        <f t="shared" ref="D27:D30" si="1">SUM(B27:C27)</f>
        <v>68</v>
      </c>
      <c r="E27" s="33">
        <f>D27/Tabla689101112[[#Totals],[HORAS TOTAL 
ASIGNATURA]]</f>
        <v>5.8823529411764705E-2</v>
      </c>
    </row>
    <row r="28" spans="1:5" x14ac:dyDescent="0.25">
      <c r="A28" t="s">
        <v>11</v>
      </c>
      <c r="B28">
        <f>SUM(B10:B12,B9,B7)</f>
        <v>102</v>
      </c>
      <c r="C28">
        <f>SUM(C10:C12,C9,C7)</f>
        <v>136</v>
      </c>
      <c r="D28">
        <f>SUM(B28:C28)</f>
        <v>238</v>
      </c>
      <c r="E28" s="33">
        <f>D28/Tabla689101112[[#Totals],[HORAS TOTAL 
ASIGNATURA]]</f>
        <v>0.20588235294117646</v>
      </c>
    </row>
    <row r="29" spans="1:5" x14ac:dyDescent="0.25">
      <c r="A29" t="s">
        <v>81</v>
      </c>
      <c r="B29">
        <v>68</v>
      </c>
      <c r="C29">
        <v>68</v>
      </c>
      <c r="D29">
        <f t="shared" si="1"/>
        <v>136</v>
      </c>
      <c r="E29" s="33">
        <f>D29/Tabla689101112[[#Totals],[HORAS TOTAL 
ASIGNATURA]]</f>
        <v>0.11764705882352941</v>
      </c>
    </row>
    <row r="30" spans="1:5" x14ac:dyDescent="0.25">
      <c r="A30" t="s">
        <v>24</v>
      </c>
      <c r="B30">
        <v>68</v>
      </c>
      <c r="C30">
        <v>68</v>
      </c>
      <c r="D30">
        <f t="shared" si="1"/>
        <v>136</v>
      </c>
      <c r="E30" s="33">
        <f>D30/Tabla689101112[[#Totals],[HORAS TOTAL 
ASIGNATURA]]</f>
        <v>0.11764705882352941</v>
      </c>
    </row>
    <row r="31" spans="1:5" x14ac:dyDescent="0.25">
      <c r="E31" s="33">
        <f>SUM(E26:E30)</f>
        <v>1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A2" sqref="A2:F15"/>
    </sheetView>
  </sheetViews>
  <sheetFormatPr baseColWidth="10" defaultRowHeight="15" x14ac:dyDescent="0.25"/>
  <cols>
    <col min="1" max="1" width="45.28515625" customWidth="1"/>
    <col min="2" max="2" width="16.7109375" customWidth="1"/>
    <col min="3" max="4" width="17.140625" customWidth="1"/>
    <col min="5" max="5" width="42.140625" customWidth="1"/>
    <col min="6" max="6" width="31.28515625" customWidth="1"/>
    <col min="7" max="7" width="18.5703125" customWidth="1"/>
  </cols>
  <sheetData>
    <row r="1" spans="1:6" ht="30" x14ac:dyDescent="0.25">
      <c r="A1" t="s">
        <v>49</v>
      </c>
      <c r="B1" s="69" t="s">
        <v>141</v>
      </c>
      <c r="C1" s="69" t="s">
        <v>142</v>
      </c>
      <c r="D1" s="69" t="s">
        <v>143</v>
      </c>
      <c r="E1" t="s">
        <v>51</v>
      </c>
      <c r="F1" t="s">
        <v>52</v>
      </c>
    </row>
    <row r="2" spans="1:6" x14ac:dyDescent="0.25">
      <c r="A2" t="s">
        <v>150</v>
      </c>
      <c r="B2">
        <v>68</v>
      </c>
      <c r="C2">
        <v>68</v>
      </c>
      <c r="D2">
        <f t="shared" ref="D2:D18" si="0">SUM(B2:C2)</f>
        <v>136</v>
      </c>
      <c r="E2" t="s">
        <v>119</v>
      </c>
      <c r="F2" t="s">
        <v>123</v>
      </c>
    </row>
    <row r="3" spans="1:6" x14ac:dyDescent="0.25">
      <c r="A3" t="s">
        <v>166</v>
      </c>
      <c r="B3">
        <v>102</v>
      </c>
      <c r="C3">
        <v>0</v>
      </c>
      <c r="D3">
        <f t="shared" si="0"/>
        <v>102</v>
      </c>
      <c r="E3" t="s">
        <v>144</v>
      </c>
      <c r="F3" t="s">
        <v>123</v>
      </c>
    </row>
    <row r="4" spans="1:6" x14ac:dyDescent="0.25">
      <c r="A4" t="s">
        <v>110</v>
      </c>
      <c r="B4">
        <v>0</v>
      </c>
      <c r="C4">
        <v>102</v>
      </c>
      <c r="D4">
        <f t="shared" si="0"/>
        <v>102</v>
      </c>
      <c r="E4" t="s">
        <v>110</v>
      </c>
      <c r="F4" t="s">
        <v>123</v>
      </c>
    </row>
    <row r="5" spans="1:6" x14ac:dyDescent="0.25">
      <c r="A5" t="s">
        <v>169</v>
      </c>
      <c r="B5">
        <v>68</v>
      </c>
      <c r="C5">
        <v>0</v>
      </c>
      <c r="D5">
        <f t="shared" si="0"/>
        <v>68</v>
      </c>
      <c r="E5" t="s">
        <v>136</v>
      </c>
      <c r="F5" t="s">
        <v>123</v>
      </c>
    </row>
    <row r="6" spans="1:6" x14ac:dyDescent="0.25">
      <c r="A6" t="s">
        <v>170</v>
      </c>
      <c r="B6">
        <v>0</v>
      </c>
      <c r="C6">
        <v>68</v>
      </c>
      <c r="D6">
        <f t="shared" si="0"/>
        <v>68</v>
      </c>
      <c r="E6" t="s">
        <v>136</v>
      </c>
      <c r="F6" t="s">
        <v>123</v>
      </c>
    </row>
    <row r="7" spans="1:6" x14ac:dyDescent="0.25">
      <c r="A7" t="s">
        <v>171</v>
      </c>
      <c r="B7">
        <v>51</v>
      </c>
      <c r="C7">
        <v>68</v>
      </c>
      <c r="D7">
        <f t="shared" si="0"/>
        <v>119</v>
      </c>
      <c r="E7" t="s">
        <v>136</v>
      </c>
      <c r="F7" t="s">
        <v>123</v>
      </c>
    </row>
    <row r="8" spans="1:6" x14ac:dyDescent="0.25">
      <c r="A8" t="s">
        <v>172</v>
      </c>
      <c r="B8">
        <v>51</v>
      </c>
      <c r="C8">
        <v>0</v>
      </c>
      <c r="D8">
        <f t="shared" si="0"/>
        <v>51</v>
      </c>
      <c r="E8" t="s">
        <v>136</v>
      </c>
      <c r="F8" t="s">
        <v>123</v>
      </c>
    </row>
    <row r="9" spans="1:6" x14ac:dyDescent="0.25">
      <c r="A9" t="s">
        <v>173</v>
      </c>
      <c r="B9">
        <v>0</v>
      </c>
      <c r="C9">
        <v>68</v>
      </c>
      <c r="D9">
        <f t="shared" si="0"/>
        <v>68</v>
      </c>
      <c r="E9" t="s">
        <v>136</v>
      </c>
      <c r="F9" t="s">
        <v>123</v>
      </c>
    </row>
    <row r="10" spans="1:6" x14ac:dyDescent="0.25">
      <c r="A10" t="s">
        <v>174</v>
      </c>
      <c r="B10">
        <v>68</v>
      </c>
      <c r="C10">
        <v>0</v>
      </c>
      <c r="D10">
        <f t="shared" si="0"/>
        <v>68</v>
      </c>
      <c r="E10" t="s">
        <v>136</v>
      </c>
      <c r="F10" t="s">
        <v>123</v>
      </c>
    </row>
    <row r="11" spans="1:6" x14ac:dyDescent="0.25">
      <c r="A11" t="s">
        <v>18</v>
      </c>
      <c r="B11">
        <v>34</v>
      </c>
      <c r="C11">
        <v>0</v>
      </c>
      <c r="D11">
        <f t="shared" si="0"/>
        <v>34</v>
      </c>
      <c r="E11" t="s">
        <v>18</v>
      </c>
      <c r="F11" t="s">
        <v>159</v>
      </c>
    </row>
    <row r="12" spans="1:6" x14ac:dyDescent="0.25">
      <c r="A12" t="s">
        <v>158</v>
      </c>
      <c r="B12">
        <v>0</v>
      </c>
      <c r="C12">
        <v>34</v>
      </c>
      <c r="D12">
        <f t="shared" si="0"/>
        <v>34</v>
      </c>
      <c r="E12" t="s">
        <v>124</v>
      </c>
      <c r="F12" t="s">
        <v>159</v>
      </c>
    </row>
    <row r="13" spans="1:6" x14ac:dyDescent="0.25">
      <c r="A13" t="s">
        <v>168</v>
      </c>
      <c r="B13">
        <v>34</v>
      </c>
      <c r="C13">
        <v>0</v>
      </c>
      <c r="D13">
        <f t="shared" si="0"/>
        <v>34</v>
      </c>
      <c r="E13" t="s">
        <v>124</v>
      </c>
      <c r="F13" t="s">
        <v>159</v>
      </c>
    </row>
    <row r="14" spans="1:6" x14ac:dyDescent="0.25">
      <c r="A14" t="s">
        <v>81</v>
      </c>
      <c r="B14">
        <v>68</v>
      </c>
      <c r="C14">
        <v>68</v>
      </c>
      <c r="D14">
        <f t="shared" si="0"/>
        <v>136</v>
      </c>
      <c r="E14" t="s">
        <v>81</v>
      </c>
      <c r="F14" t="s">
        <v>81</v>
      </c>
    </row>
    <row r="15" spans="1:6" x14ac:dyDescent="0.25">
      <c r="A15" t="s">
        <v>24</v>
      </c>
      <c r="B15">
        <v>68</v>
      </c>
      <c r="C15">
        <v>68</v>
      </c>
      <c r="D15">
        <f t="shared" si="0"/>
        <v>136</v>
      </c>
      <c r="E15" t="s">
        <v>24</v>
      </c>
      <c r="F15" t="s">
        <v>24</v>
      </c>
    </row>
    <row r="16" spans="1:6" x14ac:dyDescent="0.25">
      <c r="D16">
        <f t="shared" si="0"/>
        <v>0</v>
      </c>
    </row>
    <row r="17" spans="1:5" x14ac:dyDescent="0.25">
      <c r="D17">
        <f t="shared" si="0"/>
        <v>0</v>
      </c>
    </row>
    <row r="18" spans="1:5" x14ac:dyDescent="0.25">
      <c r="A18" t="s">
        <v>34</v>
      </c>
      <c r="B18">
        <f>SUM(B2:B17)</f>
        <v>612</v>
      </c>
      <c r="C18">
        <f>SUM(C2:C17)</f>
        <v>544</v>
      </c>
      <c r="D18">
        <f t="shared" si="0"/>
        <v>1156</v>
      </c>
    </row>
    <row r="19" spans="1:5" x14ac:dyDescent="0.25">
      <c r="D19">
        <f>SUM(D2:D17)</f>
        <v>1156</v>
      </c>
    </row>
    <row r="26" spans="1:5" x14ac:dyDescent="0.25">
      <c r="B26" t="s">
        <v>64</v>
      </c>
      <c r="C26" t="s">
        <v>65</v>
      </c>
      <c r="D26" t="s">
        <v>126</v>
      </c>
    </row>
    <row r="27" spans="1:5" x14ac:dyDescent="0.25">
      <c r="A27" t="s">
        <v>123</v>
      </c>
      <c r="B27">
        <f>SUM(B2:B10)</f>
        <v>408</v>
      </c>
      <c r="C27">
        <f>SUM(C2:C10)</f>
        <v>374</v>
      </c>
      <c r="D27">
        <f>SUM(B27:C27)</f>
        <v>782</v>
      </c>
      <c r="E27" s="33">
        <f>D27/Tabla68910111213[[#Totals],[HORAS TOTAL 
ASIGNATURA]]</f>
        <v>0.67647058823529416</v>
      </c>
    </row>
    <row r="28" spans="1:5" x14ac:dyDescent="0.25">
      <c r="A28" t="s">
        <v>125</v>
      </c>
      <c r="B28">
        <v>0</v>
      </c>
      <c r="C28">
        <v>0</v>
      </c>
      <c r="D28">
        <f t="shared" ref="D28:D31" si="1">SUM(B28:C28)</f>
        <v>0</v>
      </c>
      <c r="E28" s="33">
        <f>D28/Tabla68910111213[[#Totals],[HORAS TOTAL 
ASIGNATURA]]</f>
        <v>0</v>
      </c>
    </row>
    <row r="29" spans="1:5" x14ac:dyDescent="0.25">
      <c r="A29" t="s">
        <v>11</v>
      </c>
      <c r="B29">
        <f>SUM(B11:B13)</f>
        <v>68</v>
      </c>
      <c r="C29">
        <f>SUM(C11:C13)</f>
        <v>34</v>
      </c>
      <c r="D29">
        <f>SUM(B29:C29)</f>
        <v>102</v>
      </c>
      <c r="E29" s="33">
        <f>D29/Tabla68910111213[[#Totals],[HORAS TOTAL 
ASIGNATURA]]</f>
        <v>8.8235294117647065E-2</v>
      </c>
    </row>
    <row r="30" spans="1:5" x14ac:dyDescent="0.25">
      <c r="A30" t="s">
        <v>81</v>
      </c>
      <c r="B30">
        <v>68</v>
      </c>
      <c r="C30">
        <v>68</v>
      </c>
      <c r="D30">
        <f t="shared" si="1"/>
        <v>136</v>
      </c>
      <c r="E30" s="33">
        <f>D30/Tabla68910111213[[#Totals],[HORAS TOTAL 
ASIGNATURA]]</f>
        <v>0.11764705882352941</v>
      </c>
    </row>
    <row r="31" spans="1:5" x14ac:dyDescent="0.25">
      <c r="A31" t="s">
        <v>24</v>
      </c>
      <c r="B31">
        <v>68</v>
      </c>
      <c r="C31">
        <v>68</v>
      </c>
      <c r="D31">
        <f t="shared" si="1"/>
        <v>136</v>
      </c>
      <c r="E31" s="33">
        <f>D31/Tabla68910111213[[#Totals],[HORAS TOTAL 
ASIGNATURA]]</f>
        <v>0.11764705882352941</v>
      </c>
    </row>
    <row r="32" spans="1:5" x14ac:dyDescent="0.25">
      <c r="E32" s="33">
        <f>SUM(E27:E31)</f>
        <v>1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C1" workbookViewId="0">
      <selection activeCell="A2" sqref="A2:F16"/>
    </sheetView>
  </sheetViews>
  <sheetFormatPr baseColWidth="10" defaultRowHeight="15" x14ac:dyDescent="0.25"/>
  <cols>
    <col min="1" max="1" width="47.85546875" customWidth="1"/>
    <col min="2" max="2" width="16.7109375" customWidth="1"/>
    <col min="3" max="4" width="17.140625" customWidth="1"/>
    <col min="5" max="5" width="42.140625" customWidth="1"/>
    <col min="6" max="6" width="31.28515625" customWidth="1"/>
    <col min="7" max="7" width="18.5703125" customWidth="1"/>
  </cols>
  <sheetData>
    <row r="1" spans="1:6" ht="30" x14ac:dyDescent="0.25">
      <c r="A1" t="s">
        <v>49</v>
      </c>
      <c r="B1" s="69" t="s">
        <v>141</v>
      </c>
      <c r="C1" s="69" t="s">
        <v>142</v>
      </c>
      <c r="D1" s="69" t="s">
        <v>143</v>
      </c>
      <c r="E1" t="s">
        <v>51</v>
      </c>
      <c r="F1" t="s">
        <v>52</v>
      </c>
    </row>
    <row r="2" spans="1:6" x14ac:dyDescent="0.25">
      <c r="A2" t="s">
        <v>150</v>
      </c>
      <c r="B2">
        <v>68</v>
      </c>
      <c r="C2">
        <v>68</v>
      </c>
      <c r="D2">
        <f t="shared" ref="D2:D18" si="0">SUM(B2:C2)</f>
        <v>136</v>
      </c>
      <c r="E2" t="s">
        <v>119</v>
      </c>
      <c r="F2" t="s">
        <v>123</v>
      </c>
    </row>
    <row r="3" spans="1:6" x14ac:dyDescent="0.25">
      <c r="A3" t="s">
        <v>151</v>
      </c>
      <c r="B3">
        <v>34</v>
      </c>
      <c r="C3">
        <v>68</v>
      </c>
      <c r="D3">
        <f t="shared" si="0"/>
        <v>102</v>
      </c>
      <c r="E3" t="s">
        <v>144</v>
      </c>
      <c r="F3" t="s">
        <v>123</v>
      </c>
    </row>
    <row r="4" spans="1:6" x14ac:dyDescent="0.25">
      <c r="A4" t="s">
        <v>110</v>
      </c>
      <c r="B4">
        <v>68</v>
      </c>
      <c r="C4">
        <v>0</v>
      </c>
      <c r="D4">
        <f t="shared" si="0"/>
        <v>68</v>
      </c>
      <c r="E4" t="s">
        <v>110</v>
      </c>
      <c r="F4" t="s">
        <v>123</v>
      </c>
    </row>
    <row r="5" spans="1:6" x14ac:dyDescent="0.25">
      <c r="A5" t="s">
        <v>175</v>
      </c>
      <c r="B5">
        <v>0</v>
      </c>
      <c r="C5">
        <v>102</v>
      </c>
      <c r="D5">
        <f t="shared" si="0"/>
        <v>102</v>
      </c>
      <c r="E5" t="s">
        <v>176</v>
      </c>
      <c r="F5" t="s">
        <v>123</v>
      </c>
    </row>
    <row r="6" spans="1:6" x14ac:dyDescent="0.25">
      <c r="A6" t="s">
        <v>177</v>
      </c>
      <c r="B6">
        <v>136</v>
      </c>
      <c r="C6">
        <v>0</v>
      </c>
      <c r="D6">
        <f t="shared" si="0"/>
        <v>136</v>
      </c>
      <c r="E6" t="s">
        <v>176</v>
      </c>
      <c r="F6" t="s">
        <v>123</v>
      </c>
    </row>
    <row r="7" spans="1:6" x14ac:dyDescent="0.25">
      <c r="A7" t="s">
        <v>178</v>
      </c>
      <c r="B7">
        <v>0</v>
      </c>
      <c r="C7">
        <v>68</v>
      </c>
      <c r="D7">
        <f t="shared" si="0"/>
        <v>68</v>
      </c>
      <c r="E7" t="s">
        <v>176</v>
      </c>
      <c r="F7" t="s">
        <v>123</v>
      </c>
    </row>
    <row r="8" spans="1:6" x14ac:dyDescent="0.25">
      <c r="A8" t="s">
        <v>179</v>
      </c>
      <c r="B8">
        <v>68</v>
      </c>
      <c r="C8">
        <v>0</v>
      </c>
      <c r="D8">
        <f t="shared" si="0"/>
        <v>68</v>
      </c>
      <c r="E8" t="s">
        <v>176</v>
      </c>
      <c r="F8" t="s">
        <v>123</v>
      </c>
    </row>
    <row r="9" spans="1:6" x14ac:dyDescent="0.25">
      <c r="A9" t="s">
        <v>157</v>
      </c>
      <c r="B9">
        <v>34</v>
      </c>
      <c r="C9">
        <v>34</v>
      </c>
      <c r="D9">
        <f t="shared" si="0"/>
        <v>68</v>
      </c>
      <c r="E9" t="s">
        <v>47</v>
      </c>
      <c r="F9" t="s">
        <v>123</v>
      </c>
    </row>
    <row r="10" spans="1:6" x14ac:dyDescent="0.25">
      <c r="A10" t="s">
        <v>168</v>
      </c>
      <c r="B10">
        <v>0</v>
      </c>
      <c r="C10">
        <v>34</v>
      </c>
      <c r="D10">
        <f t="shared" si="0"/>
        <v>34</v>
      </c>
      <c r="E10" t="s">
        <v>124</v>
      </c>
      <c r="F10" t="s">
        <v>159</v>
      </c>
    </row>
    <row r="11" spans="1:6" x14ac:dyDescent="0.25">
      <c r="A11" t="s">
        <v>180</v>
      </c>
      <c r="B11">
        <v>68</v>
      </c>
      <c r="C11">
        <v>0</v>
      </c>
      <c r="D11">
        <f t="shared" si="0"/>
        <v>68</v>
      </c>
      <c r="E11" t="s">
        <v>124</v>
      </c>
      <c r="F11" t="s">
        <v>159</v>
      </c>
    </row>
    <row r="12" spans="1:6" x14ac:dyDescent="0.25">
      <c r="A12" t="s">
        <v>158</v>
      </c>
      <c r="B12">
        <v>0</v>
      </c>
      <c r="C12">
        <v>34</v>
      </c>
      <c r="D12">
        <f t="shared" si="0"/>
        <v>34</v>
      </c>
      <c r="E12" t="s">
        <v>124</v>
      </c>
      <c r="F12" t="s">
        <v>159</v>
      </c>
    </row>
    <row r="13" spans="1:6" x14ac:dyDescent="0.25">
      <c r="A13" t="s">
        <v>162</v>
      </c>
      <c r="B13">
        <v>0</v>
      </c>
      <c r="C13">
        <v>34</v>
      </c>
      <c r="D13">
        <f t="shared" si="0"/>
        <v>34</v>
      </c>
      <c r="E13" t="s">
        <v>18</v>
      </c>
      <c r="F13" t="s">
        <v>159</v>
      </c>
    </row>
    <row r="14" spans="1:6" x14ac:dyDescent="0.25">
      <c r="A14" t="s">
        <v>81</v>
      </c>
      <c r="B14">
        <v>68</v>
      </c>
      <c r="C14">
        <v>68</v>
      </c>
      <c r="D14">
        <f t="shared" si="0"/>
        <v>136</v>
      </c>
      <c r="E14" t="s">
        <v>81</v>
      </c>
      <c r="F14" t="s">
        <v>81</v>
      </c>
    </row>
    <row r="15" spans="1:6" x14ac:dyDescent="0.25">
      <c r="A15" t="s">
        <v>24</v>
      </c>
      <c r="B15">
        <v>68</v>
      </c>
      <c r="C15">
        <v>68</v>
      </c>
      <c r="D15">
        <f t="shared" si="0"/>
        <v>136</v>
      </c>
      <c r="E15" t="s">
        <v>24</v>
      </c>
      <c r="F15" t="s">
        <v>24</v>
      </c>
    </row>
    <row r="16" spans="1:6" x14ac:dyDescent="0.25">
      <c r="D16">
        <f t="shared" si="0"/>
        <v>0</v>
      </c>
    </row>
    <row r="17" spans="1:5" x14ac:dyDescent="0.25">
      <c r="D17">
        <f t="shared" si="0"/>
        <v>0</v>
      </c>
    </row>
    <row r="18" spans="1:5" x14ac:dyDescent="0.25">
      <c r="A18" t="s">
        <v>34</v>
      </c>
      <c r="B18">
        <f>SUM(B2:B17)</f>
        <v>612</v>
      </c>
      <c r="C18">
        <f>SUM(C2:C17)</f>
        <v>578</v>
      </c>
      <c r="D18">
        <f t="shared" si="0"/>
        <v>1190</v>
      </c>
    </row>
    <row r="19" spans="1:5" x14ac:dyDescent="0.25">
      <c r="D19">
        <f>SUM(D2:D17)</f>
        <v>1190</v>
      </c>
    </row>
    <row r="26" spans="1:5" x14ac:dyDescent="0.25">
      <c r="B26" t="s">
        <v>64</v>
      </c>
      <c r="C26" t="s">
        <v>65</v>
      </c>
      <c r="D26" t="s">
        <v>126</v>
      </c>
    </row>
    <row r="27" spans="1:5" x14ac:dyDescent="0.25">
      <c r="A27" t="s">
        <v>123</v>
      </c>
      <c r="B27">
        <f>SUM(B2:B9)</f>
        <v>408</v>
      </c>
      <c r="C27">
        <f>SUM(C2:C9)</f>
        <v>340</v>
      </c>
      <c r="D27">
        <f>SUM(B27:C27)</f>
        <v>748</v>
      </c>
      <c r="E27" s="33">
        <f>D27/Tabla6891011121314[[#Totals],[HORAS TOTAL 
ASIGNATURA]]</f>
        <v>0.62857142857142856</v>
      </c>
    </row>
    <row r="28" spans="1:5" x14ac:dyDescent="0.25">
      <c r="A28" t="s">
        <v>125</v>
      </c>
      <c r="B28">
        <v>0</v>
      </c>
      <c r="C28">
        <v>0</v>
      </c>
      <c r="D28">
        <f t="shared" ref="D28:D31" si="1">SUM(B28:C28)</f>
        <v>0</v>
      </c>
      <c r="E28" s="33">
        <f>D28/Tabla6891011121314[[#Totals],[HORAS TOTAL 
ASIGNATURA]]</f>
        <v>0</v>
      </c>
    </row>
    <row r="29" spans="1:5" x14ac:dyDescent="0.25">
      <c r="A29" t="s">
        <v>11</v>
      </c>
      <c r="B29">
        <f>SUM(B10:B13)</f>
        <v>68</v>
      </c>
      <c r="C29">
        <f>SUM(C10:C13)</f>
        <v>102</v>
      </c>
      <c r="D29">
        <f t="shared" si="1"/>
        <v>170</v>
      </c>
      <c r="E29" s="33">
        <f>D29/Tabla6891011121314[[#Totals],[HORAS TOTAL 
ASIGNATURA]]</f>
        <v>0.14285714285714285</v>
      </c>
    </row>
    <row r="30" spans="1:5" x14ac:dyDescent="0.25">
      <c r="A30" t="s">
        <v>81</v>
      </c>
      <c r="B30">
        <v>68</v>
      </c>
      <c r="C30">
        <v>68</v>
      </c>
      <c r="D30">
        <f t="shared" si="1"/>
        <v>136</v>
      </c>
      <c r="E30" s="33">
        <f>D30/Tabla6891011121314[[#Totals],[HORAS TOTAL 
ASIGNATURA]]</f>
        <v>0.11428571428571428</v>
      </c>
    </row>
    <row r="31" spans="1:5" x14ac:dyDescent="0.25">
      <c r="A31" t="s">
        <v>24</v>
      </c>
      <c r="B31">
        <v>68</v>
      </c>
      <c r="C31">
        <v>68</v>
      </c>
      <c r="D31">
        <f t="shared" si="1"/>
        <v>136</v>
      </c>
      <c r="E31" s="33">
        <f>D31/Tabla6891011121314[[#Totals],[HORAS TOTAL 
ASIGNATURA]]</f>
        <v>0.11428571428571428</v>
      </c>
    </row>
    <row r="32" spans="1:5" x14ac:dyDescent="0.25">
      <c r="E32" s="33">
        <f>SUM(E27:E31)</f>
        <v>1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I8" sqref="I8"/>
    </sheetView>
  </sheetViews>
  <sheetFormatPr baseColWidth="10" defaultRowHeight="15" x14ac:dyDescent="0.25"/>
  <cols>
    <col min="1" max="1" width="19.5703125" customWidth="1"/>
    <col min="2" max="2" width="22.85546875" customWidth="1"/>
    <col min="3" max="3" width="23.140625" customWidth="1"/>
    <col min="4" max="4" width="19.5703125" customWidth="1"/>
    <col min="5" max="5" width="15.42578125" style="33" customWidth="1"/>
    <col min="6" max="6" width="15.85546875" customWidth="1"/>
    <col min="7" max="7" width="16" customWidth="1"/>
    <col min="9" max="9" width="26" customWidth="1"/>
    <col min="10" max="10" width="22.28515625" customWidth="1"/>
    <col min="11" max="11" width="14.140625" customWidth="1"/>
  </cols>
  <sheetData>
    <row r="1" spans="1:15" x14ac:dyDescent="0.25">
      <c r="A1" t="s">
        <v>184</v>
      </c>
      <c r="B1" t="s">
        <v>52</v>
      </c>
      <c r="C1" t="s">
        <v>64</v>
      </c>
      <c r="D1" t="s">
        <v>65</v>
      </c>
      <c r="E1" t="s">
        <v>66</v>
      </c>
      <c r="F1" t="s">
        <v>16</v>
      </c>
      <c r="G1" t="s">
        <v>26</v>
      </c>
      <c r="H1" t="s">
        <v>34</v>
      </c>
      <c r="J1" s="79" t="s">
        <v>52</v>
      </c>
      <c r="K1" s="79" t="s">
        <v>188</v>
      </c>
      <c r="L1" s="79" t="s">
        <v>189</v>
      </c>
    </row>
    <row r="2" spans="1:15" x14ac:dyDescent="0.25">
      <c r="A2" t="s">
        <v>181</v>
      </c>
      <c r="B2" t="s">
        <v>32</v>
      </c>
      <c r="C2">
        <v>238</v>
      </c>
      <c r="D2">
        <v>204</v>
      </c>
      <c r="E2">
        <v>442</v>
      </c>
      <c r="F2" s="72">
        <v>0.41176470588235292</v>
      </c>
      <c r="G2" s="72">
        <v>0.35294117647058826</v>
      </c>
      <c r="H2" s="72">
        <v>0.38235294117647056</v>
      </c>
      <c r="J2" s="82" t="s">
        <v>32</v>
      </c>
      <c r="K2" s="80">
        <f>SUM(E2,E10,E18,E25)</f>
        <v>1020</v>
      </c>
      <c r="L2" s="81">
        <f>K2/$K$7</f>
        <v>0.21897810218978103</v>
      </c>
    </row>
    <row r="3" spans="1:15" x14ac:dyDescent="0.25">
      <c r="A3" t="s">
        <v>181</v>
      </c>
      <c r="B3" t="s">
        <v>31</v>
      </c>
      <c r="C3">
        <v>170</v>
      </c>
      <c r="D3">
        <v>204</v>
      </c>
      <c r="E3">
        <v>374</v>
      </c>
      <c r="F3" s="72">
        <v>0.29411764705882354</v>
      </c>
      <c r="G3" s="72">
        <v>0.35294117647058826</v>
      </c>
      <c r="H3" s="72">
        <v>0.3235294117647059</v>
      </c>
      <c r="J3" s="83" t="s">
        <v>31</v>
      </c>
      <c r="K3" s="80">
        <f>SUM(E3,E11,E19,E26)</f>
        <v>1360</v>
      </c>
      <c r="L3" s="81">
        <f t="shared" ref="L3:L6" si="0">K3/$K$7</f>
        <v>0.29197080291970801</v>
      </c>
    </row>
    <row r="4" spans="1:15" x14ac:dyDescent="0.25">
      <c r="A4" t="s">
        <v>181</v>
      </c>
      <c r="B4" t="s">
        <v>30</v>
      </c>
      <c r="C4">
        <v>34</v>
      </c>
      <c r="D4">
        <v>34</v>
      </c>
      <c r="E4">
        <v>68</v>
      </c>
      <c r="F4" s="72">
        <v>5.8823529411764705E-2</v>
      </c>
      <c r="G4" s="72">
        <v>5.8823529411764705E-2</v>
      </c>
      <c r="H4" s="72">
        <v>5.8823529411764705E-2</v>
      </c>
      <c r="J4" s="82" t="s">
        <v>30</v>
      </c>
      <c r="K4" s="80">
        <f>SUM(E4,E12,E20,E27)</f>
        <v>1190</v>
      </c>
      <c r="L4" s="81">
        <f t="shared" si="0"/>
        <v>0.25547445255474455</v>
      </c>
    </row>
    <row r="5" spans="1:15" x14ac:dyDescent="0.25">
      <c r="A5" t="s">
        <v>181</v>
      </c>
      <c r="B5" t="s">
        <v>33</v>
      </c>
      <c r="C5">
        <v>68</v>
      </c>
      <c r="D5">
        <v>68</v>
      </c>
      <c r="E5">
        <v>136</v>
      </c>
      <c r="F5" s="72">
        <v>0.11764705882352941</v>
      </c>
      <c r="G5" s="72">
        <v>0.11764705882352941</v>
      </c>
      <c r="H5" s="72">
        <v>0.11764705882352941</v>
      </c>
      <c r="J5" s="83" t="s">
        <v>33</v>
      </c>
      <c r="K5" s="80">
        <f>SUM(E5,E21,E13,E28)</f>
        <v>544</v>
      </c>
      <c r="L5" s="81">
        <f t="shared" si="0"/>
        <v>0.11678832116788321</v>
      </c>
    </row>
    <row r="6" spans="1:15" x14ac:dyDescent="0.25">
      <c r="A6" t="s">
        <v>181</v>
      </c>
      <c r="B6" t="s">
        <v>63</v>
      </c>
      <c r="C6">
        <v>68</v>
      </c>
      <c r="D6">
        <v>68</v>
      </c>
      <c r="E6">
        <v>136</v>
      </c>
      <c r="F6" s="72">
        <v>0.11764705882352941</v>
      </c>
      <c r="G6" s="72">
        <v>0.11764705882352941</v>
      </c>
      <c r="H6" s="72">
        <v>0.11764705882352941</v>
      </c>
      <c r="J6" s="82" t="s">
        <v>63</v>
      </c>
      <c r="K6" s="80">
        <f>SUM(E6,E14,E22,E29)</f>
        <v>544</v>
      </c>
      <c r="L6" s="81">
        <f t="shared" si="0"/>
        <v>0.11678832116788321</v>
      </c>
    </row>
    <row r="7" spans="1:15" x14ac:dyDescent="0.25">
      <c r="C7">
        <f>SUM(Tabla19[TOTAL SEMESTRE 1])</f>
        <v>578</v>
      </c>
      <c r="D7">
        <f>SUM(Tabla19[TOTAL SEMESTRE 2])</f>
        <v>578</v>
      </c>
      <c r="E7" s="75">
        <f>SUM(Tabla19[TOTAL ANUAL])</f>
        <v>1156</v>
      </c>
      <c r="F7" s="76"/>
      <c r="G7" s="72"/>
      <c r="H7" s="72"/>
      <c r="J7" s="77" t="s">
        <v>34</v>
      </c>
      <c r="K7" s="23">
        <f>SUM(K2:K6)</f>
        <v>4658</v>
      </c>
      <c r="L7" s="72">
        <f>SUM(L2:L6)</f>
        <v>1</v>
      </c>
    </row>
    <row r="9" spans="1:15" x14ac:dyDescent="0.25">
      <c r="A9" t="s">
        <v>184</v>
      </c>
      <c r="B9" t="s">
        <v>52</v>
      </c>
      <c r="C9" t="s">
        <v>64</v>
      </c>
      <c r="D9" t="s">
        <v>65</v>
      </c>
      <c r="E9" s="33" t="s">
        <v>66</v>
      </c>
      <c r="F9" t="s">
        <v>16</v>
      </c>
      <c r="G9" t="s">
        <v>26</v>
      </c>
      <c r="H9" t="s">
        <v>185</v>
      </c>
    </row>
    <row r="10" spans="1:15" x14ac:dyDescent="0.25">
      <c r="A10" t="s">
        <v>103</v>
      </c>
      <c r="B10" t="s">
        <v>32</v>
      </c>
      <c r="C10" s="23">
        <v>68</v>
      </c>
      <c r="D10" s="23">
        <v>34</v>
      </c>
      <c r="E10" s="73">
        <v>102</v>
      </c>
      <c r="F10" s="72">
        <v>0.11764705882352941</v>
      </c>
      <c r="G10" s="72">
        <v>5.8823529411764705E-2</v>
      </c>
      <c r="H10" s="72">
        <v>8.8235294117647065E-2</v>
      </c>
    </row>
    <row r="11" spans="1:15" x14ac:dyDescent="0.25">
      <c r="A11" t="s">
        <v>103</v>
      </c>
      <c r="B11" t="s">
        <v>31</v>
      </c>
      <c r="C11" s="23">
        <v>272</v>
      </c>
      <c r="D11" s="23">
        <v>272</v>
      </c>
      <c r="E11" s="73">
        <v>544</v>
      </c>
      <c r="F11" s="72">
        <v>0.47058823529411764</v>
      </c>
      <c r="G11" s="72">
        <v>0.47058823529411764</v>
      </c>
      <c r="H11" s="72">
        <v>0.47058823529411764</v>
      </c>
    </row>
    <row r="12" spans="1:15" x14ac:dyDescent="0.25">
      <c r="A12" t="s">
        <v>103</v>
      </c>
      <c r="B12" t="s">
        <v>30</v>
      </c>
      <c r="C12" s="23">
        <v>102</v>
      </c>
      <c r="D12" s="23">
        <v>136</v>
      </c>
      <c r="E12" s="73">
        <v>238</v>
      </c>
      <c r="F12" s="72">
        <v>0.17647058823529413</v>
      </c>
      <c r="G12" s="72">
        <v>0.23529411764705882</v>
      </c>
      <c r="H12" s="72">
        <v>0.20588235294117646</v>
      </c>
      <c r="O12" t="s">
        <v>187</v>
      </c>
    </row>
    <row r="13" spans="1:15" x14ac:dyDescent="0.25">
      <c r="A13" t="s">
        <v>103</v>
      </c>
      <c r="B13" t="s">
        <v>33</v>
      </c>
      <c r="C13" s="23">
        <v>68</v>
      </c>
      <c r="D13" s="23">
        <v>68</v>
      </c>
      <c r="E13" s="73">
        <v>136</v>
      </c>
      <c r="F13" s="72">
        <v>0.11764705882352941</v>
      </c>
      <c r="G13" s="72">
        <v>0.11764705882352941</v>
      </c>
      <c r="H13" s="72">
        <v>0.11764705882352941</v>
      </c>
    </row>
    <row r="14" spans="1:15" x14ac:dyDescent="0.25">
      <c r="A14" t="s">
        <v>103</v>
      </c>
      <c r="B14" t="s">
        <v>63</v>
      </c>
      <c r="C14" s="23">
        <v>68</v>
      </c>
      <c r="D14" s="23">
        <v>68</v>
      </c>
      <c r="E14" s="73">
        <v>136</v>
      </c>
      <c r="F14" s="72">
        <v>0.11764705882352941</v>
      </c>
      <c r="G14" s="72">
        <v>0.11764705882352941</v>
      </c>
      <c r="H14" s="72">
        <v>0.11764705882352941</v>
      </c>
    </row>
    <row r="15" spans="1:15" x14ac:dyDescent="0.25">
      <c r="C15" s="23">
        <f>SUM(C10:C14)</f>
        <v>578</v>
      </c>
      <c r="D15" s="23">
        <f>SUM(D10:D14)</f>
        <v>578</v>
      </c>
      <c r="E15" s="73">
        <f>SUM(E10:E14)</f>
        <v>1156</v>
      </c>
      <c r="H15" s="72">
        <f>SUM(H10:H14)</f>
        <v>1</v>
      </c>
    </row>
    <row r="17" spans="1:9" x14ac:dyDescent="0.25">
      <c r="A17" t="s">
        <v>184</v>
      </c>
      <c r="B17" t="s">
        <v>52</v>
      </c>
      <c r="C17" t="s">
        <v>64</v>
      </c>
      <c r="D17" t="s">
        <v>65</v>
      </c>
      <c r="E17" s="33" t="s">
        <v>66</v>
      </c>
      <c r="F17" t="s">
        <v>16</v>
      </c>
      <c r="G17" t="s">
        <v>26</v>
      </c>
      <c r="H17" t="s">
        <v>186</v>
      </c>
    </row>
    <row r="18" spans="1:9" x14ac:dyDescent="0.25">
      <c r="A18" t="s">
        <v>182</v>
      </c>
      <c r="B18" t="s">
        <v>11</v>
      </c>
      <c r="C18">
        <v>136</v>
      </c>
      <c r="D18">
        <v>170</v>
      </c>
      <c r="E18">
        <v>306</v>
      </c>
      <c r="F18" s="74">
        <f>Tabla22[[#This Row],[TOTAL SEMESTRE 1]]/C$23</f>
        <v>0.26666666666666666</v>
      </c>
      <c r="G18" s="74">
        <f>Tabla22[[#This Row],[TOTAL SEMESTRE 2]]/D$23</f>
        <v>0.26315789473684209</v>
      </c>
      <c r="H18" s="74">
        <v>0.26470588235294118</v>
      </c>
    </row>
    <row r="19" spans="1:9" x14ac:dyDescent="0.25">
      <c r="A19" t="s">
        <v>182</v>
      </c>
      <c r="B19" t="s">
        <v>125</v>
      </c>
      <c r="C19">
        <v>136</v>
      </c>
      <c r="D19">
        <v>136</v>
      </c>
      <c r="E19">
        <v>272</v>
      </c>
      <c r="F19" s="74">
        <f>Tabla22[[#This Row],[TOTAL SEMESTRE 1]]/C$23</f>
        <v>0.26666666666666666</v>
      </c>
      <c r="G19" s="74">
        <f>Tabla22[[#This Row],[TOTAL SEMESTRE 2]]/D$23</f>
        <v>0.21052631578947367</v>
      </c>
      <c r="H19" s="74">
        <v>0.23529411764705882</v>
      </c>
    </row>
    <row r="20" spans="1:9" x14ac:dyDescent="0.25">
      <c r="A20" t="s">
        <v>182</v>
      </c>
      <c r="B20" t="s">
        <v>123</v>
      </c>
      <c r="C20">
        <v>102</v>
      </c>
      <c r="D20">
        <v>204</v>
      </c>
      <c r="E20">
        <v>306</v>
      </c>
      <c r="F20" s="74">
        <f>Tabla22[[#This Row],[TOTAL SEMESTRE 1]]/C$23</f>
        <v>0.2</v>
      </c>
      <c r="G20" s="74">
        <f>Tabla22[[#This Row],[TOTAL SEMESTRE 2]]/D$23</f>
        <v>0.31578947368421051</v>
      </c>
      <c r="H20" s="74">
        <v>0.26470588235294118</v>
      </c>
    </row>
    <row r="21" spans="1:9" x14ac:dyDescent="0.25">
      <c r="A21" t="s">
        <v>182</v>
      </c>
      <c r="B21" t="s">
        <v>24</v>
      </c>
      <c r="C21">
        <v>68</v>
      </c>
      <c r="D21">
        <v>68</v>
      </c>
      <c r="E21">
        <v>136</v>
      </c>
      <c r="F21" s="74">
        <f>Tabla22[[#This Row],[TOTAL SEMESTRE 1]]/C$23</f>
        <v>0.13333333333333333</v>
      </c>
      <c r="G21" s="74">
        <f>Tabla22[[#This Row],[TOTAL SEMESTRE 2]]/D$23</f>
        <v>0.10526315789473684</v>
      </c>
      <c r="H21" s="74">
        <v>0.11764705882352941</v>
      </c>
    </row>
    <row r="22" spans="1:9" x14ac:dyDescent="0.25">
      <c r="A22" t="s">
        <v>182</v>
      </c>
      <c r="B22" t="s">
        <v>81</v>
      </c>
      <c r="C22">
        <v>68</v>
      </c>
      <c r="D22">
        <v>68</v>
      </c>
      <c r="E22">
        <v>136</v>
      </c>
      <c r="F22" s="74">
        <f>Tabla22[[#This Row],[TOTAL SEMESTRE 1]]/C$23</f>
        <v>0.13333333333333333</v>
      </c>
      <c r="G22" s="74">
        <f>Tabla22[[#This Row],[TOTAL SEMESTRE 2]]/D$23</f>
        <v>0.10526315789473684</v>
      </c>
      <c r="H22" s="74">
        <v>0.11764705882352941</v>
      </c>
    </row>
    <row r="23" spans="1:9" x14ac:dyDescent="0.25">
      <c r="C23">
        <f>SUM(C18:C22)</f>
        <v>510</v>
      </c>
      <c r="D23">
        <f t="shared" ref="D23:E23" si="1">SUM(D18:D22)</f>
        <v>646</v>
      </c>
      <c r="E23">
        <f t="shared" si="1"/>
        <v>1156</v>
      </c>
      <c r="F23" s="74">
        <f>Tabla22[[#This Row],[TOTAL SEMESTRE 1]]/C$23</f>
        <v>1</v>
      </c>
      <c r="G23" s="74">
        <f>Tabla22[[#This Row],[TOTAL SEMESTRE 2]]/D$23</f>
        <v>1</v>
      </c>
      <c r="H23" s="74"/>
    </row>
    <row r="24" spans="1:9" x14ac:dyDescent="0.25">
      <c r="A24" t="s">
        <v>184</v>
      </c>
      <c r="C24" t="s">
        <v>64</v>
      </c>
      <c r="D24" t="s">
        <v>65</v>
      </c>
      <c r="E24" s="33" t="s">
        <v>126</v>
      </c>
      <c r="F24" s="74"/>
      <c r="G24" s="74"/>
      <c r="H24" s="74" t="s">
        <v>186</v>
      </c>
      <c r="I24" s="74"/>
    </row>
    <row r="25" spans="1:9" x14ac:dyDescent="0.25">
      <c r="A25" t="s">
        <v>183</v>
      </c>
      <c r="B25" t="s">
        <v>11</v>
      </c>
      <c r="C25">
        <v>34</v>
      </c>
      <c r="D25">
        <v>136</v>
      </c>
      <c r="E25" s="73">
        <v>170</v>
      </c>
      <c r="F25" s="74">
        <f>Tabla22[[#This Row],[TOTAL SEMESTRE 1]]/$C$30</f>
        <v>5.8823529411764705E-2</v>
      </c>
      <c r="G25" s="74">
        <f>Tabla22[[#This Row],[TOTAL SEMESTRE 2]]/$D$30</f>
        <v>0.22222222222222221</v>
      </c>
      <c r="H25" s="74">
        <v>0.14285714285714285</v>
      </c>
      <c r="I25" s="74"/>
    </row>
    <row r="26" spans="1:9" x14ac:dyDescent="0.25">
      <c r="A26" t="s">
        <v>183</v>
      </c>
      <c r="B26" t="s">
        <v>125</v>
      </c>
      <c r="C26">
        <v>102</v>
      </c>
      <c r="D26">
        <v>68</v>
      </c>
      <c r="E26" s="73">
        <v>170</v>
      </c>
      <c r="F26" s="74">
        <f>Tabla22[[#This Row],[TOTAL SEMESTRE 1]]/$C$30</f>
        <v>0.17647058823529413</v>
      </c>
      <c r="G26" s="74">
        <f>Tabla22[[#This Row],[TOTAL SEMESTRE 2]]/$D$30</f>
        <v>0.1111111111111111</v>
      </c>
      <c r="H26" s="74">
        <v>0.14285714285714285</v>
      </c>
      <c r="I26" s="74"/>
    </row>
    <row r="27" spans="1:9" x14ac:dyDescent="0.25">
      <c r="A27" t="s">
        <v>183</v>
      </c>
      <c r="B27" t="s">
        <v>123</v>
      </c>
      <c r="C27">
        <v>306</v>
      </c>
      <c r="D27">
        <v>272</v>
      </c>
      <c r="E27" s="73">
        <v>578</v>
      </c>
      <c r="F27" s="74">
        <f>Tabla22[[#This Row],[TOTAL SEMESTRE 1]]/$C$30</f>
        <v>0.52941176470588236</v>
      </c>
      <c r="G27" s="74">
        <f>Tabla22[[#This Row],[TOTAL SEMESTRE 2]]/$D$30</f>
        <v>0.44444444444444442</v>
      </c>
      <c r="H27" s="74">
        <v>0.48571428571428571</v>
      </c>
      <c r="I27" s="74"/>
    </row>
    <row r="28" spans="1:9" x14ac:dyDescent="0.25">
      <c r="A28" t="s">
        <v>183</v>
      </c>
      <c r="B28" t="s">
        <v>24</v>
      </c>
      <c r="C28">
        <v>68</v>
      </c>
      <c r="D28">
        <v>68</v>
      </c>
      <c r="E28" s="73">
        <v>136</v>
      </c>
      <c r="F28" s="74">
        <f>Tabla22[[#This Row],[TOTAL SEMESTRE 1]]/$C$30</f>
        <v>0.11764705882352941</v>
      </c>
      <c r="G28" s="74">
        <f>Tabla22[[#This Row],[TOTAL SEMESTRE 2]]/$D$30</f>
        <v>0.1111111111111111</v>
      </c>
      <c r="H28" s="74">
        <v>0.11428571428571428</v>
      </c>
      <c r="I28" s="74"/>
    </row>
    <row r="29" spans="1:9" x14ac:dyDescent="0.25">
      <c r="A29" t="s">
        <v>183</v>
      </c>
      <c r="B29" t="s">
        <v>81</v>
      </c>
      <c r="C29">
        <v>68</v>
      </c>
      <c r="D29">
        <v>68</v>
      </c>
      <c r="E29" s="73">
        <v>136</v>
      </c>
      <c r="F29" s="74">
        <f>Tabla22[[#This Row],[TOTAL SEMESTRE 1]]/$C$30</f>
        <v>0.11764705882352941</v>
      </c>
      <c r="G29" s="74">
        <f>Tabla22[[#This Row],[TOTAL SEMESTRE 2]]/$D$30</f>
        <v>0.1111111111111111</v>
      </c>
      <c r="H29" s="74">
        <v>0.11428571428571428</v>
      </c>
      <c r="I29" s="74"/>
    </row>
    <row r="30" spans="1:9" x14ac:dyDescent="0.25">
      <c r="C30" s="73">
        <f>SUM(C25:C29)</f>
        <v>578</v>
      </c>
      <c r="D30" s="73">
        <f t="shared" ref="D30" si="2">SUM(D25:D29)</f>
        <v>612</v>
      </c>
      <c r="E30" s="73">
        <f>SUM(E25:E29)</f>
        <v>1190</v>
      </c>
      <c r="F30" s="74">
        <f>Tabla22[[#This Row],[TOTAL SEMESTRE 1]]/$C$30</f>
        <v>1</v>
      </c>
      <c r="G30" s="74">
        <f>Tabla22[[#This Row],[TOTAL SEMESTRE 2]]/$D$30</f>
        <v>1</v>
      </c>
      <c r="H30" s="74">
        <v>1</v>
      </c>
      <c r="I30" s="74"/>
    </row>
    <row r="31" spans="1:9" x14ac:dyDescent="0.25">
      <c r="F31" s="74"/>
      <c r="G31" s="74"/>
      <c r="H31" s="74"/>
      <c r="I31" s="74"/>
    </row>
    <row r="32" spans="1:9" x14ac:dyDescent="0.25">
      <c r="F32" s="74"/>
      <c r="G32" s="74"/>
      <c r="H32" s="74"/>
    </row>
    <row r="33" spans="5:8" x14ac:dyDescent="0.25">
      <c r="F33" s="74"/>
      <c r="G33" s="74"/>
      <c r="H33" s="74"/>
    </row>
    <row r="34" spans="5:8" x14ac:dyDescent="0.25">
      <c r="F34" s="74"/>
      <c r="G34" s="74"/>
      <c r="H34" s="74"/>
    </row>
    <row r="35" spans="5:8" x14ac:dyDescent="0.25">
      <c r="F35" s="74"/>
      <c r="G35" s="74"/>
      <c r="H35" s="74"/>
    </row>
    <row r="36" spans="5:8" x14ac:dyDescent="0.25">
      <c r="F36" s="74"/>
      <c r="G36" s="74"/>
      <c r="H36" s="74"/>
    </row>
    <row r="37" spans="5:8" x14ac:dyDescent="0.25">
      <c r="F37" s="74"/>
      <c r="G37" s="74"/>
      <c r="H37" s="74"/>
    </row>
    <row r="38" spans="5:8" x14ac:dyDescent="0.25">
      <c r="F38" s="74"/>
      <c r="G38" s="74"/>
      <c r="H38" s="74"/>
    </row>
    <row r="39" spans="5:8" x14ac:dyDescent="0.25">
      <c r="F39" s="74"/>
      <c r="G39" s="74"/>
      <c r="H39" s="74"/>
    </row>
    <row r="40" spans="5:8" x14ac:dyDescent="0.25">
      <c r="F40" s="74"/>
      <c r="G40" s="74"/>
      <c r="H40" s="74"/>
    </row>
    <row r="41" spans="5:8" x14ac:dyDescent="0.25">
      <c r="E41"/>
      <c r="F41" s="74"/>
      <c r="G41" s="74"/>
      <c r="H41" s="74"/>
    </row>
    <row r="42" spans="5:8" x14ac:dyDescent="0.25">
      <c r="E42"/>
      <c r="F42" s="74"/>
      <c r="G42" s="74"/>
      <c r="H42" s="74"/>
    </row>
    <row r="43" spans="5:8" x14ac:dyDescent="0.25">
      <c r="E43"/>
      <c r="F43" s="74"/>
      <c r="G43" s="74"/>
      <c r="H43" s="74"/>
    </row>
    <row r="44" spans="5:8" x14ac:dyDescent="0.25">
      <c r="E44"/>
      <c r="F44" s="74"/>
      <c r="G44" s="74"/>
      <c r="H44" s="74"/>
    </row>
    <row r="45" spans="5:8" x14ac:dyDescent="0.25">
      <c r="E45"/>
      <c r="F45" s="74"/>
      <c r="G45" s="74"/>
      <c r="H45" s="74"/>
    </row>
    <row r="46" spans="5:8" x14ac:dyDescent="0.25">
      <c r="E46"/>
      <c r="F46" s="74"/>
      <c r="G46" s="74"/>
      <c r="H46" s="74"/>
    </row>
    <row r="47" spans="5:8" x14ac:dyDescent="0.25">
      <c r="E47"/>
      <c r="F47" s="74"/>
      <c r="G47" s="74"/>
      <c r="H47" s="74"/>
    </row>
    <row r="48" spans="5:8" x14ac:dyDescent="0.25">
      <c r="E48" s="73"/>
      <c r="F48" s="74"/>
      <c r="G48" s="74"/>
      <c r="H48" s="74"/>
    </row>
    <row r="49" spans="5:8" x14ac:dyDescent="0.25">
      <c r="E49"/>
      <c r="F49" s="74"/>
      <c r="G49" s="74"/>
      <c r="H49" s="74"/>
    </row>
  </sheetData>
  <pageMargins left="0.7" right="0.7" top="0.75" bottom="0.75" header="0.3" footer="0.3"/>
  <pageSetup orientation="portrait" r:id="rId1"/>
  <drawing r:id="rId2"/>
  <tableParts count="3">
    <tablePart r:id="rId3"/>
    <tablePart r:id="rId4"/>
    <tablePart r:id="rId5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5"/>
  <sheetViews>
    <sheetView workbookViewId="0">
      <selection activeCell="B7" sqref="B7"/>
    </sheetView>
  </sheetViews>
  <sheetFormatPr baseColWidth="10" defaultRowHeight="15" x14ac:dyDescent="0.25"/>
  <cols>
    <col min="1" max="1" width="26.7109375" customWidth="1"/>
    <col min="2" max="2" width="43.28515625" customWidth="1"/>
    <col min="3" max="3" width="17.7109375" customWidth="1"/>
    <col min="4" max="4" width="19.42578125" customWidth="1"/>
    <col min="5" max="5" width="15.28515625" customWidth="1"/>
    <col min="6" max="6" width="17.28515625" customWidth="1"/>
    <col min="7" max="7" width="20.42578125" customWidth="1"/>
    <col min="8" max="8" width="12" customWidth="1"/>
  </cols>
  <sheetData>
    <row r="2" spans="1:8" x14ac:dyDescent="0.25">
      <c r="B2" t="s">
        <v>52</v>
      </c>
      <c r="C2" t="s">
        <v>190</v>
      </c>
      <c r="D2" t="s">
        <v>191</v>
      </c>
      <c r="E2" t="s">
        <v>66</v>
      </c>
      <c r="H2" t="s">
        <v>200</v>
      </c>
    </row>
    <row r="3" spans="1:8" x14ac:dyDescent="0.25">
      <c r="A3" t="s">
        <v>199</v>
      </c>
      <c r="B3" t="s">
        <v>32</v>
      </c>
      <c r="C3">
        <v>238</v>
      </c>
      <c r="D3">
        <v>204</v>
      </c>
      <c r="E3">
        <v>442</v>
      </c>
      <c r="H3" s="33">
        <f>Tabla18[[#This Row],[TOTAL ANUAL]]/$E$8</f>
        <v>0.38235294117647056</v>
      </c>
    </row>
    <row r="4" spans="1:8" x14ac:dyDescent="0.25">
      <c r="B4" t="s">
        <v>31</v>
      </c>
      <c r="C4">
        <v>170</v>
      </c>
      <c r="D4">
        <v>204</v>
      </c>
      <c r="E4">
        <v>374</v>
      </c>
      <c r="H4" s="33">
        <f>Tabla18[[#This Row],[TOTAL ANUAL]]/$E$8</f>
        <v>0.3235294117647059</v>
      </c>
    </row>
    <row r="5" spans="1:8" x14ac:dyDescent="0.25">
      <c r="B5" t="s">
        <v>30</v>
      </c>
      <c r="C5">
        <v>34</v>
      </c>
      <c r="D5">
        <v>34</v>
      </c>
      <c r="E5">
        <v>68</v>
      </c>
      <c r="H5" s="33">
        <f>Tabla18[[#This Row],[TOTAL ANUAL]]/$E$8</f>
        <v>5.8823529411764705E-2</v>
      </c>
    </row>
    <row r="6" spans="1:8" x14ac:dyDescent="0.25">
      <c r="B6" t="s">
        <v>33</v>
      </c>
      <c r="C6">
        <v>68</v>
      </c>
      <c r="D6">
        <v>68</v>
      </c>
      <c r="E6">
        <v>136</v>
      </c>
      <c r="H6" s="33">
        <f>Tabla18[[#This Row],[TOTAL ANUAL]]/$E$8</f>
        <v>0.11764705882352941</v>
      </c>
    </row>
    <row r="7" spans="1:8" x14ac:dyDescent="0.25">
      <c r="B7" t="s">
        <v>63</v>
      </c>
      <c r="C7">
        <v>68</v>
      </c>
      <c r="D7">
        <v>68</v>
      </c>
      <c r="E7">
        <v>136</v>
      </c>
      <c r="H7" s="33">
        <f>Tabla18[[#This Row],[TOTAL ANUAL]]/$E$8</f>
        <v>0.11764705882352941</v>
      </c>
    </row>
    <row r="8" spans="1:8" x14ac:dyDescent="0.25">
      <c r="E8">
        <f>SUM(E3:E7)</f>
        <v>1156</v>
      </c>
      <c r="H8" s="72"/>
    </row>
    <row r="9" spans="1:8" x14ac:dyDescent="0.25">
      <c r="B9" t="s">
        <v>52</v>
      </c>
      <c r="C9" t="s">
        <v>190</v>
      </c>
      <c r="D9" t="s">
        <v>191</v>
      </c>
      <c r="E9" s="33" t="s">
        <v>192</v>
      </c>
      <c r="F9" s="33" t="s">
        <v>193</v>
      </c>
      <c r="G9" s="33" t="s">
        <v>194</v>
      </c>
      <c r="H9" s="33" t="s">
        <v>195</v>
      </c>
    </row>
    <row r="10" spans="1:8" x14ac:dyDescent="0.25">
      <c r="A10" t="s">
        <v>104</v>
      </c>
      <c r="B10" t="s">
        <v>32</v>
      </c>
      <c r="C10">
        <v>60</v>
      </c>
      <c r="D10">
        <v>34</v>
      </c>
      <c r="E10">
        <v>94</v>
      </c>
      <c r="F10" s="33">
        <v>0.2</v>
      </c>
      <c r="G10" s="33">
        <v>6.6666666666666666E-2</v>
      </c>
      <c r="H10" s="33">
        <v>0.10239651416122005</v>
      </c>
    </row>
    <row r="11" spans="1:8" x14ac:dyDescent="0.25">
      <c r="A11" t="s">
        <v>104</v>
      </c>
      <c r="B11" t="s">
        <v>31</v>
      </c>
      <c r="C11">
        <v>150</v>
      </c>
      <c r="D11">
        <v>238</v>
      </c>
      <c r="E11">
        <v>388</v>
      </c>
      <c r="F11" s="33">
        <v>0.5</v>
      </c>
      <c r="G11" s="33">
        <v>0.46666666666666667</v>
      </c>
      <c r="H11" s="33">
        <v>0.42265795206971679</v>
      </c>
    </row>
    <row r="12" spans="1:8" x14ac:dyDescent="0.25">
      <c r="A12" t="s">
        <v>104</v>
      </c>
      <c r="B12" t="s">
        <v>30</v>
      </c>
      <c r="C12">
        <v>50</v>
      </c>
      <c r="D12">
        <v>170</v>
      </c>
      <c r="E12">
        <v>220</v>
      </c>
      <c r="F12" s="33">
        <v>0.16666666666666666</v>
      </c>
      <c r="G12" s="33">
        <v>0.33333333333333331</v>
      </c>
      <c r="H12" s="33">
        <v>0.23965141612200436</v>
      </c>
    </row>
    <row r="13" spans="1:8" x14ac:dyDescent="0.25">
      <c r="A13" t="s">
        <v>104</v>
      </c>
      <c r="B13" t="s">
        <v>33</v>
      </c>
      <c r="C13">
        <v>40</v>
      </c>
      <c r="D13">
        <v>68</v>
      </c>
      <c r="E13">
        <v>108</v>
      </c>
      <c r="F13" s="33">
        <v>0.13333333333333333</v>
      </c>
      <c r="G13" s="33">
        <v>0.13333333333333333</v>
      </c>
      <c r="H13" s="33">
        <v>0.11764705882352941</v>
      </c>
    </row>
    <row r="14" spans="1:8" x14ac:dyDescent="0.25">
      <c r="A14" t="s">
        <v>104</v>
      </c>
      <c r="B14" t="s">
        <v>63</v>
      </c>
      <c r="C14">
        <v>40</v>
      </c>
      <c r="D14">
        <v>68</v>
      </c>
      <c r="E14">
        <v>108</v>
      </c>
      <c r="F14" s="33">
        <v>0.13333333333333333</v>
      </c>
      <c r="G14" s="33">
        <v>0.13333333333333333</v>
      </c>
      <c r="H14" s="33">
        <v>0.11764705882352941</v>
      </c>
    </row>
    <row r="15" spans="1:8" x14ac:dyDescent="0.25">
      <c r="E15">
        <f>SUM(E10:E14)</f>
        <v>918</v>
      </c>
    </row>
    <row r="17" spans="1:8" x14ac:dyDescent="0.25">
      <c r="A17" t="s">
        <v>196</v>
      </c>
      <c r="B17" t="s">
        <v>52</v>
      </c>
      <c r="C17" t="s">
        <v>190</v>
      </c>
      <c r="D17" t="s">
        <v>191</v>
      </c>
      <c r="E17" s="33" t="s">
        <v>192</v>
      </c>
      <c r="F17" s="33" t="s">
        <v>193</v>
      </c>
      <c r="G17" s="33" t="s">
        <v>194</v>
      </c>
      <c r="H17" s="33" t="s">
        <v>195</v>
      </c>
    </row>
    <row r="18" spans="1:8" x14ac:dyDescent="0.25">
      <c r="A18" t="s">
        <v>196</v>
      </c>
      <c r="B18" t="s">
        <v>32</v>
      </c>
      <c r="C18">
        <v>102</v>
      </c>
      <c r="D18">
        <v>136</v>
      </c>
      <c r="E18">
        <v>238</v>
      </c>
      <c r="F18" s="33">
        <f>Tabla23[[#This Row],[HORAS SEM 1]]/$C$23</f>
        <v>0.17647058823529413</v>
      </c>
      <c r="G18" s="33">
        <f>Tabla23[[#This Row],[HORAS SEM 2]]/$D$23</f>
        <v>0.23529411764705882</v>
      </c>
      <c r="H18" s="33">
        <f>E18/$E$23</f>
        <v>0.20588235294117646</v>
      </c>
    </row>
    <row r="19" spans="1:8" x14ac:dyDescent="0.25">
      <c r="A19" t="s">
        <v>196</v>
      </c>
      <c r="B19" t="s">
        <v>31</v>
      </c>
      <c r="C19">
        <v>0</v>
      </c>
      <c r="D19">
        <v>0</v>
      </c>
      <c r="E19">
        <v>0</v>
      </c>
      <c r="F19" s="33">
        <f>Tabla23[[#This Row],[HORAS SEM 1]]/$C$23</f>
        <v>0</v>
      </c>
      <c r="G19" s="33">
        <f>Tabla23[[#This Row],[HORAS SEM 2]]/$D$23</f>
        <v>0</v>
      </c>
      <c r="H19" s="33">
        <f>E19/$E$23</f>
        <v>0</v>
      </c>
    </row>
    <row r="20" spans="1:8" x14ac:dyDescent="0.25">
      <c r="A20" t="s">
        <v>196</v>
      </c>
      <c r="B20" t="s">
        <v>30</v>
      </c>
      <c r="C20">
        <v>340</v>
      </c>
      <c r="D20">
        <v>306</v>
      </c>
      <c r="E20">
        <v>646</v>
      </c>
      <c r="F20" s="33">
        <f>Tabla23[[#This Row],[HORAS SEM 1]]/$C$23</f>
        <v>0.58823529411764708</v>
      </c>
      <c r="G20" s="33">
        <f>Tabla23[[#This Row],[HORAS SEM 2]]/$D$23</f>
        <v>0.52941176470588236</v>
      </c>
      <c r="H20" s="33">
        <f>E20/$E$23</f>
        <v>0.55882352941176472</v>
      </c>
    </row>
    <row r="21" spans="1:8" x14ac:dyDescent="0.25">
      <c r="A21" t="s">
        <v>196</v>
      </c>
      <c r="B21" t="s">
        <v>33</v>
      </c>
      <c r="C21">
        <v>68</v>
      </c>
      <c r="D21">
        <v>68</v>
      </c>
      <c r="E21">
        <v>136</v>
      </c>
      <c r="F21" s="33">
        <f>Tabla23[[#This Row],[HORAS SEM 1]]/$C$23</f>
        <v>0.11764705882352941</v>
      </c>
      <c r="G21" s="33">
        <f>Tabla23[[#This Row],[HORAS SEM 2]]/$D$23</f>
        <v>0.11764705882352941</v>
      </c>
      <c r="H21" s="33">
        <f>E21/$E$23</f>
        <v>0.11764705882352941</v>
      </c>
    </row>
    <row r="22" spans="1:8" x14ac:dyDescent="0.25">
      <c r="A22" t="s">
        <v>196</v>
      </c>
      <c r="B22" t="s">
        <v>63</v>
      </c>
      <c r="C22">
        <v>68</v>
      </c>
      <c r="D22">
        <v>68</v>
      </c>
      <c r="E22">
        <v>136</v>
      </c>
      <c r="F22" s="33">
        <f>Tabla23[[#This Row],[HORAS SEM 1]]/$C$23</f>
        <v>0.11764705882352941</v>
      </c>
      <c r="G22" s="33">
        <f>Tabla23[[#This Row],[HORAS SEM 2]]/$D$23</f>
        <v>0.11764705882352941</v>
      </c>
      <c r="H22" s="33">
        <f>E22/$E$23</f>
        <v>0.11764705882352941</v>
      </c>
    </row>
    <row r="23" spans="1:8" x14ac:dyDescent="0.25">
      <c r="C23">
        <f>SUM(Tabla23[HORAS SEM 1])</f>
        <v>578</v>
      </c>
      <c r="D23">
        <f>SUM(Tabla23[HORAS SEM 2])</f>
        <v>578</v>
      </c>
      <c r="E23">
        <f>SUM(E18:E22)</f>
        <v>1156</v>
      </c>
    </row>
    <row r="24" spans="1:8" x14ac:dyDescent="0.25">
      <c r="A24" t="s">
        <v>197</v>
      </c>
      <c r="B24" s="84" t="s">
        <v>52</v>
      </c>
      <c r="C24" s="85" t="s">
        <v>190</v>
      </c>
      <c r="D24" s="85" t="s">
        <v>191</v>
      </c>
      <c r="E24" s="86" t="s">
        <v>192</v>
      </c>
      <c r="F24" s="86" t="s">
        <v>193</v>
      </c>
      <c r="G24" s="86" t="s">
        <v>194</v>
      </c>
      <c r="H24" s="87" t="s">
        <v>195</v>
      </c>
    </row>
    <row r="25" spans="1:8" x14ac:dyDescent="0.25">
      <c r="B25" t="s">
        <v>32</v>
      </c>
      <c r="C25">
        <v>102</v>
      </c>
      <c r="D25">
        <v>136</v>
      </c>
      <c r="E25">
        <v>238</v>
      </c>
      <c r="H25" s="33">
        <f>E25/$E$30</f>
        <v>0.20588235294117646</v>
      </c>
    </row>
    <row r="26" spans="1:8" x14ac:dyDescent="0.25">
      <c r="B26" t="s">
        <v>31</v>
      </c>
      <c r="C26">
        <v>68</v>
      </c>
      <c r="D26">
        <v>0</v>
      </c>
      <c r="E26">
        <v>68</v>
      </c>
      <c r="H26" s="33">
        <f>E26/$E$30</f>
        <v>5.8823529411764705E-2</v>
      </c>
    </row>
    <row r="27" spans="1:8" x14ac:dyDescent="0.25">
      <c r="B27" t="s">
        <v>30</v>
      </c>
      <c r="C27">
        <v>272</v>
      </c>
      <c r="D27">
        <v>306</v>
      </c>
      <c r="E27">
        <v>578</v>
      </c>
      <c r="H27" s="33">
        <f>E27/$E$30</f>
        <v>0.5</v>
      </c>
    </row>
    <row r="28" spans="1:8" x14ac:dyDescent="0.25">
      <c r="B28" t="s">
        <v>33</v>
      </c>
      <c r="C28">
        <v>68</v>
      </c>
      <c r="D28">
        <v>68</v>
      </c>
      <c r="E28">
        <v>136</v>
      </c>
      <c r="H28" s="33">
        <f>E28/$E$30</f>
        <v>0.11764705882352941</v>
      </c>
    </row>
    <row r="29" spans="1:8" x14ac:dyDescent="0.25">
      <c r="B29" t="s">
        <v>63</v>
      </c>
      <c r="C29">
        <v>68</v>
      </c>
      <c r="D29">
        <v>68</v>
      </c>
      <c r="E29">
        <v>136</v>
      </c>
      <c r="H29" s="33">
        <f>E29/$E$30</f>
        <v>0.11764705882352941</v>
      </c>
    </row>
    <row r="30" spans="1:8" x14ac:dyDescent="0.25">
      <c r="E30">
        <f>SUM(E25:E29)</f>
        <v>1156</v>
      </c>
    </row>
    <row r="33" spans="1:6" x14ac:dyDescent="0.25">
      <c r="A33" t="s">
        <v>198</v>
      </c>
      <c r="B33" t="s">
        <v>52</v>
      </c>
      <c r="C33" t="s">
        <v>192</v>
      </c>
      <c r="D33" t="s">
        <v>195</v>
      </c>
    </row>
    <row r="34" spans="1:6" x14ac:dyDescent="0.25">
      <c r="B34" t="s">
        <v>32</v>
      </c>
      <c r="C34">
        <f>SUM(E10,E18,E25,E3)</f>
        <v>1012</v>
      </c>
      <c r="D34" s="33">
        <f>C34/$C$39</f>
        <v>0.23073415412676698</v>
      </c>
    </row>
    <row r="35" spans="1:6" x14ac:dyDescent="0.25">
      <c r="B35" t="s">
        <v>31</v>
      </c>
      <c r="C35">
        <f>SUM(E11,E19,E26,E4)</f>
        <v>830</v>
      </c>
      <c r="D35" s="33">
        <f t="shared" ref="D35:D38" si="0">C35/$C$39</f>
        <v>0.18923848609211127</v>
      </c>
    </row>
    <row r="36" spans="1:6" x14ac:dyDescent="0.25">
      <c r="B36" t="s">
        <v>30</v>
      </c>
      <c r="C36">
        <f>SUM(E12,E20,E27,E5)</f>
        <v>1512</v>
      </c>
      <c r="D36" s="33">
        <f t="shared" si="0"/>
        <v>0.34473324213406292</v>
      </c>
    </row>
    <row r="37" spans="1:6" x14ac:dyDescent="0.25">
      <c r="B37" t="s">
        <v>33</v>
      </c>
      <c r="C37">
        <f>SUM(E13,E21,E28,E6)</f>
        <v>516</v>
      </c>
      <c r="D37" s="33">
        <f t="shared" si="0"/>
        <v>0.11764705882352941</v>
      </c>
    </row>
    <row r="38" spans="1:6" x14ac:dyDescent="0.25">
      <c r="B38" t="s">
        <v>63</v>
      </c>
      <c r="C38">
        <f>SUM(E14,E22,E29,E7)</f>
        <v>516</v>
      </c>
      <c r="D38" s="33">
        <f t="shared" si="0"/>
        <v>0.11764705882352941</v>
      </c>
    </row>
    <row r="39" spans="1:6" x14ac:dyDescent="0.25">
      <c r="B39" t="s">
        <v>34</v>
      </c>
      <c r="C39">
        <f>SUM(C34:C38)</f>
        <v>4386</v>
      </c>
    </row>
    <row r="41" spans="1:6" x14ac:dyDescent="0.25">
      <c r="F41" s="33"/>
    </row>
    <row r="42" spans="1:6" x14ac:dyDescent="0.25">
      <c r="F42" s="33"/>
    </row>
    <row r="43" spans="1:6" x14ac:dyDescent="0.25">
      <c r="F43" s="33"/>
    </row>
    <row r="44" spans="1:6" x14ac:dyDescent="0.25">
      <c r="F44" s="33"/>
    </row>
    <row r="45" spans="1:6" x14ac:dyDescent="0.25">
      <c r="F45" s="33"/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topLeftCell="A22" zoomScale="130" zoomScaleNormal="130" workbookViewId="0">
      <selection activeCell="G6" sqref="G6"/>
    </sheetView>
  </sheetViews>
  <sheetFormatPr baseColWidth="10" defaultRowHeight="15" x14ac:dyDescent="0.25"/>
  <cols>
    <col min="1" max="1" width="25.5703125" customWidth="1"/>
    <col min="2" max="2" width="20.7109375" customWidth="1"/>
    <col min="3" max="3" width="19.5703125" customWidth="1"/>
    <col min="4" max="4" width="22.140625" customWidth="1"/>
    <col min="5" max="5" width="20.42578125" customWidth="1"/>
    <col min="6" max="6" width="11.42578125" style="33"/>
  </cols>
  <sheetData>
    <row r="2" spans="1:6" x14ac:dyDescent="0.25">
      <c r="A2" t="s">
        <v>184</v>
      </c>
      <c r="B2" t="s">
        <v>52</v>
      </c>
      <c r="C2" t="s">
        <v>64</v>
      </c>
      <c r="D2" t="s">
        <v>65</v>
      </c>
      <c r="E2" t="s">
        <v>66</v>
      </c>
      <c r="F2" s="33" t="s">
        <v>200</v>
      </c>
    </row>
    <row r="3" spans="1:6" x14ac:dyDescent="0.25">
      <c r="A3" t="s">
        <v>199</v>
      </c>
      <c r="B3" t="s">
        <v>32</v>
      </c>
      <c r="C3">
        <v>238</v>
      </c>
      <c r="D3">
        <v>204</v>
      </c>
      <c r="E3">
        <v>442</v>
      </c>
      <c r="F3" s="33">
        <f>Tabla26[[#This Row],[TOTAL ANUAL]]/$E$8</f>
        <v>0.38235294117647056</v>
      </c>
    </row>
    <row r="4" spans="1:6" x14ac:dyDescent="0.25">
      <c r="B4" t="s">
        <v>31</v>
      </c>
      <c r="C4">
        <v>170</v>
      </c>
      <c r="D4">
        <v>204</v>
      </c>
      <c r="E4">
        <v>374</v>
      </c>
      <c r="F4" s="33">
        <f>Tabla26[[#This Row],[TOTAL ANUAL]]/$E$8</f>
        <v>0.3235294117647059</v>
      </c>
    </row>
    <row r="5" spans="1:6" x14ac:dyDescent="0.25">
      <c r="B5" t="s">
        <v>30</v>
      </c>
      <c r="C5">
        <v>34</v>
      </c>
      <c r="D5">
        <v>34</v>
      </c>
      <c r="E5">
        <v>68</v>
      </c>
      <c r="F5" s="33">
        <f>Tabla26[[#This Row],[TOTAL ANUAL]]/$E$8</f>
        <v>5.8823529411764705E-2</v>
      </c>
    </row>
    <row r="6" spans="1:6" x14ac:dyDescent="0.25">
      <c r="B6" t="s">
        <v>33</v>
      </c>
      <c r="C6">
        <v>68</v>
      </c>
      <c r="D6">
        <v>68</v>
      </c>
      <c r="E6">
        <v>136</v>
      </c>
      <c r="F6" s="33">
        <f>Tabla26[[#This Row],[TOTAL ANUAL]]/$E$8</f>
        <v>0.11764705882352941</v>
      </c>
    </row>
    <row r="7" spans="1:6" x14ac:dyDescent="0.25">
      <c r="B7" t="s">
        <v>63</v>
      </c>
      <c r="C7">
        <v>68</v>
      </c>
      <c r="D7">
        <v>68</v>
      </c>
      <c r="E7">
        <v>136</v>
      </c>
      <c r="F7" s="33">
        <f>Tabla26[[#This Row],[TOTAL ANUAL]]/$E$8</f>
        <v>0.11764705882352941</v>
      </c>
    </row>
    <row r="8" spans="1:6" x14ac:dyDescent="0.25">
      <c r="E8">
        <f>SUM(E3:E7)</f>
        <v>1156</v>
      </c>
    </row>
    <row r="10" spans="1:6" x14ac:dyDescent="0.25">
      <c r="A10" t="s">
        <v>184</v>
      </c>
      <c r="B10" t="s">
        <v>52</v>
      </c>
      <c r="C10" t="s">
        <v>64</v>
      </c>
      <c r="D10" t="s">
        <v>65</v>
      </c>
      <c r="E10" t="s">
        <v>66</v>
      </c>
      <c r="F10" s="33" t="s">
        <v>195</v>
      </c>
    </row>
    <row r="11" spans="1:6" x14ac:dyDescent="0.25">
      <c r="A11" t="s">
        <v>105</v>
      </c>
      <c r="B11" t="s">
        <v>32</v>
      </c>
      <c r="C11">
        <v>102</v>
      </c>
      <c r="D11">
        <v>68</v>
      </c>
      <c r="E11">
        <v>170</v>
      </c>
      <c r="F11" s="33">
        <f>Tabla27[[#This Row],[TOTAL ANUAL]]/$E$16</f>
        <v>0.14705882352941177</v>
      </c>
    </row>
    <row r="12" spans="1:6" x14ac:dyDescent="0.25">
      <c r="B12" t="s">
        <v>31</v>
      </c>
      <c r="C12">
        <v>102</v>
      </c>
      <c r="D12">
        <v>136</v>
      </c>
      <c r="E12">
        <v>238</v>
      </c>
      <c r="F12" s="33">
        <f>Tabla27[[#This Row],[TOTAL ANUAL]]/$E$16</f>
        <v>0.20588235294117646</v>
      </c>
    </row>
    <row r="13" spans="1:6" x14ac:dyDescent="0.25">
      <c r="B13" t="s">
        <v>30</v>
      </c>
      <c r="C13">
        <v>238</v>
      </c>
      <c r="D13">
        <v>238</v>
      </c>
      <c r="E13">
        <v>476</v>
      </c>
      <c r="F13" s="33">
        <f>Tabla27[[#This Row],[TOTAL ANUAL]]/$E$16</f>
        <v>0.41176470588235292</v>
      </c>
    </row>
    <row r="14" spans="1:6" x14ac:dyDescent="0.25">
      <c r="B14" t="s">
        <v>33</v>
      </c>
      <c r="C14">
        <v>68</v>
      </c>
      <c r="D14">
        <v>68</v>
      </c>
      <c r="E14">
        <v>136</v>
      </c>
      <c r="F14" s="33">
        <f>Tabla27[[#This Row],[TOTAL ANUAL]]/$E$16</f>
        <v>0.11764705882352941</v>
      </c>
    </row>
    <row r="15" spans="1:6" x14ac:dyDescent="0.25">
      <c r="B15" t="s">
        <v>63</v>
      </c>
      <c r="C15">
        <v>68</v>
      </c>
      <c r="D15">
        <v>68</v>
      </c>
      <c r="E15">
        <v>136</v>
      </c>
      <c r="F15" s="33">
        <f>Tabla27[[#This Row],[TOTAL ANUAL]]/$E$16</f>
        <v>0.11764705882352941</v>
      </c>
    </row>
    <row r="16" spans="1:6" x14ac:dyDescent="0.25">
      <c r="E16">
        <v>1156</v>
      </c>
    </row>
    <row r="19" spans="1:6" x14ac:dyDescent="0.25">
      <c r="A19" t="s">
        <v>184</v>
      </c>
      <c r="B19" t="s">
        <v>52</v>
      </c>
      <c r="C19" t="s">
        <v>64</v>
      </c>
      <c r="D19" t="s">
        <v>65</v>
      </c>
      <c r="E19" t="s">
        <v>66</v>
      </c>
      <c r="F19" s="33" t="s">
        <v>195</v>
      </c>
    </row>
    <row r="20" spans="1:6" x14ac:dyDescent="0.25">
      <c r="A20" t="s">
        <v>201</v>
      </c>
      <c r="B20" t="s">
        <v>32</v>
      </c>
      <c r="C20">
        <v>102</v>
      </c>
      <c r="D20">
        <v>136</v>
      </c>
      <c r="E20">
        <v>238</v>
      </c>
      <c r="F20" s="33">
        <f>Tabla28[[#This Row],[TOTAL ANUAL]]/$E$25</f>
        <v>0.20588235294117646</v>
      </c>
    </row>
    <row r="21" spans="1:6" x14ac:dyDescent="0.25">
      <c r="B21" t="s">
        <v>31</v>
      </c>
      <c r="C21">
        <v>102</v>
      </c>
      <c r="D21">
        <v>68</v>
      </c>
      <c r="E21">
        <v>170</v>
      </c>
      <c r="F21" s="33">
        <f>Tabla28[[#This Row],[TOTAL ANUAL]]/$E$25</f>
        <v>0.14705882352941177</v>
      </c>
    </row>
    <row r="22" spans="1:6" x14ac:dyDescent="0.25">
      <c r="B22" t="s">
        <v>30</v>
      </c>
      <c r="C22">
        <v>238</v>
      </c>
      <c r="D22">
        <v>238</v>
      </c>
      <c r="E22">
        <v>476</v>
      </c>
      <c r="F22" s="33">
        <f>Tabla28[[#This Row],[TOTAL ANUAL]]/$E$25</f>
        <v>0.41176470588235292</v>
      </c>
    </row>
    <row r="23" spans="1:6" x14ac:dyDescent="0.25">
      <c r="B23" t="s">
        <v>33</v>
      </c>
      <c r="C23">
        <v>68</v>
      </c>
      <c r="D23">
        <v>68</v>
      </c>
      <c r="E23">
        <v>136</v>
      </c>
      <c r="F23" s="33">
        <f>Tabla28[[#This Row],[TOTAL ANUAL]]/$E$25</f>
        <v>0.11764705882352941</v>
      </c>
    </row>
    <row r="24" spans="1:6" x14ac:dyDescent="0.25">
      <c r="B24" t="s">
        <v>63</v>
      </c>
      <c r="C24">
        <v>68</v>
      </c>
      <c r="D24">
        <v>68</v>
      </c>
      <c r="E24">
        <v>136</v>
      </c>
      <c r="F24" s="33">
        <f>Tabla28[[#This Row],[TOTAL ANUAL]]/$E$25</f>
        <v>0.11764705882352941</v>
      </c>
    </row>
    <row r="25" spans="1:6" x14ac:dyDescent="0.25">
      <c r="E25">
        <f>SUM(E20:E24)</f>
        <v>1156</v>
      </c>
    </row>
    <row r="27" spans="1:6" x14ac:dyDescent="0.25">
      <c r="A27" s="84" t="s">
        <v>184</v>
      </c>
      <c r="B27" s="85" t="s">
        <v>52</v>
      </c>
      <c r="C27" s="85" t="s">
        <v>64</v>
      </c>
      <c r="D27" s="85" t="s">
        <v>65</v>
      </c>
      <c r="E27" s="88" t="s">
        <v>66</v>
      </c>
      <c r="F27" s="89" t="s">
        <v>200</v>
      </c>
    </row>
    <row r="28" spans="1:6" x14ac:dyDescent="0.25">
      <c r="A28" t="s">
        <v>202</v>
      </c>
      <c r="B28" t="s">
        <v>32</v>
      </c>
      <c r="C28">
        <v>68</v>
      </c>
      <c r="D28">
        <v>34</v>
      </c>
      <c r="E28">
        <v>102</v>
      </c>
      <c r="F28" s="33">
        <f>Tabla30[[#This Row],[TOTAL ANUAL]]/$E$33</f>
        <v>8.8235294117647065E-2</v>
      </c>
    </row>
    <row r="29" spans="1:6" x14ac:dyDescent="0.25">
      <c r="B29" t="s">
        <v>31</v>
      </c>
      <c r="C29">
        <v>0</v>
      </c>
      <c r="D29">
        <v>0</v>
      </c>
      <c r="E29">
        <v>0</v>
      </c>
      <c r="F29" s="33">
        <f>Tabla30[[#This Row],[TOTAL ANUAL]]/$E$33</f>
        <v>0</v>
      </c>
    </row>
    <row r="30" spans="1:6" x14ac:dyDescent="0.25">
      <c r="B30" t="s">
        <v>30</v>
      </c>
      <c r="C30">
        <v>408</v>
      </c>
      <c r="D30">
        <v>374</v>
      </c>
      <c r="E30">
        <v>782</v>
      </c>
      <c r="F30" s="33">
        <f>Tabla30[[#This Row],[TOTAL ANUAL]]/$E$33</f>
        <v>0.67647058823529416</v>
      </c>
    </row>
    <row r="31" spans="1:6" x14ac:dyDescent="0.25">
      <c r="B31" t="s">
        <v>33</v>
      </c>
      <c r="C31">
        <v>68</v>
      </c>
      <c r="D31">
        <v>68</v>
      </c>
      <c r="E31">
        <v>136</v>
      </c>
      <c r="F31" s="33">
        <f>Tabla30[[#This Row],[TOTAL ANUAL]]/$E$33</f>
        <v>0.11764705882352941</v>
      </c>
    </row>
    <row r="32" spans="1:6" x14ac:dyDescent="0.25">
      <c r="B32" t="s">
        <v>63</v>
      </c>
      <c r="C32">
        <v>68</v>
      </c>
      <c r="D32">
        <v>68</v>
      </c>
      <c r="E32">
        <v>136</v>
      </c>
      <c r="F32" s="33">
        <f>Tabla30[[#This Row],[TOTAL ANUAL]]/$E$33</f>
        <v>0.11764705882352941</v>
      </c>
    </row>
    <row r="33" spans="1:5" x14ac:dyDescent="0.25">
      <c r="E33">
        <f>SUM(E28:E32)</f>
        <v>1156</v>
      </c>
    </row>
    <row r="35" spans="1:5" x14ac:dyDescent="0.25">
      <c r="A35" t="s">
        <v>198</v>
      </c>
      <c r="B35" s="78" t="s">
        <v>52</v>
      </c>
      <c r="C35" t="s">
        <v>203</v>
      </c>
      <c r="D35" t="s">
        <v>200</v>
      </c>
    </row>
    <row r="36" spans="1:5" x14ac:dyDescent="0.25">
      <c r="B36" s="67" t="s">
        <v>32</v>
      </c>
      <c r="C36">
        <f>SUM(E3,E11,E20,E28)</f>
        <v>952</v>
      </c>
      <c r="D36" s="33">
        <f>C36/$C$41</f>
        <v>0.20588235294117646</v>
      </c>
    </row>
    <row r="37" spans="1:5" x14ac:dyDescent="0.25">
      <c r="B37" s="68" t="s">
        <v>31</v>
      </c>
      <c r="C37">
        <f>SUM(E4,E12,E21,E29)</f>
        <v>782</v>
      </c>
      <c r="D37" s="33">
        <f>C37/$C$41</f>
        <v>0.16911764705882354</v>
      </c>
    </row>
    <row r="38" spans="1:5" x14ac:dyDescent="0.25">
      <c r="B38" s="67" t="s">
        <v>30</v>
      </c>
      <c r="C38">
        <f>SUM(E5,E13,E22,E30)</f>
        <v>1802</v>
      </c>
      <c r="D38" s="33">
        <f>C38/$C$41</f>
        <v>0.38970588235294118</v>
      </c>
    </row>
    <row r="39" spans="1:5" x14ac:dyDescent="0.25">
      <c r="B39" s="68" t="s">
        <v>33</v>
      </c>
      <c r="C39">
        <f>SUM(E6,E14,E23,E31)</f>
        <v>544</v>
      </c>
      <c r="D39" s="33">
        <f>C39/$C$41</f>
        <v>0.11764705882352941</v>
      </c>
    </row>
    <row r="40" spans="1:5" x14ac:dyDescent="0.25">
      <c r="B40" s="67" t="s">
        <v>63</v>
      </c>
      <c r="C40">
        <f>SUM(E7,E15,E24,E32)</f>
        <v>544</v>
      </c>
      <c r="D40" s="33">
        <f>C40/$C$41</f>
        <v>0.11764705882352941</v>
      </c>
    </row>
    <row r="41" spans="1:5" x14ac:dyDescent="0.25">
      <c r="C41">
        <f>SUM(C36:C40)</f>
        <v>4624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zoomScale="130" zoomScaleNormal="130" workbookViewId="0">
      <selection activeCell="I15" sqref="I15"/>
    </sheetView>
  </sheetViews>
  <sheetFormatPr baseColWidth="10" defaultRowHeight="15" x14ac:dyDescent="0.25"/>
  <cols>
    <col min="1" max="1" width="25.5703125" customWidth="1"/>
    <col min="2" max="2" width="20.7109375" customWidth="1"/>
    <col min="3" max="3" width="19.5703125" customWidth="1"/>
    <col min="4" max="4" width="22.140625" customWidth="1"/>
    <col min="5" max="5" width="20.42578125" customWidth="1"/>
    <col min="6" max="6" width="11.42578125" style="33"/>
  </cols>
  <sheetData>
    <row r="2" spans="1:6" x14ac:dyDescent="0.25">
      <c r="A2" t="s">
        <v>184</v>
      </c>
      <c r="B2" t="s">
        <v>52</v>
      </c>
      <c r="C2" t="s">
        <v>64</v>
      </c>
      <c r="D2" t="s">
        <v>65</v>
      </c>
      <c r="E2" t="s">
        <v>66</v>
      </c>
      <c r="F2" s="33" t="s">
        <v>200</v>
      </c>
    </row>
    <row r="3" spans="1:6" x14ac:dyDescent="0.25">
      <c r="A3" t="s">
        <v>199</v>
      </c>
      <c r="B3" t="s">
        <v>32</v>
      </c>
      <c r="C3">
        <v>238</v>
      </c>
      <c r="D3">
        <v>204</v>
      </c>
      <c r="E3">
        <v>442</v>
      </c>
      <c r="F3" s="33">
        <f>Tabla2633[[#This Row],[TOTAL ANUAL]]/$E$8</f>
        <v>0.38235294117647056</v>
      </c>
    </row>
    <row r="4" spans="1:6" x14ac:dyDescent="0.25">
      <c r="B4" t="s">
        <v>31</v>
      </c>
      <c r="C4">
        <v>170</v>
      </c>
      <c r="D4">
        <v>204</v>
      </c>
      <c r="E4">
        <v>374</v>
      </c>
      <c r="F4" s="33">
        <f>Tabla2633[[#This Row],[TOTAL ANUAL]]/$E$8</f>
        <v>0.3235294117647059</v>
      </c>
    </row>
    <row r="5" spans="1:6" x14ac:dyDescent="0.25">
      <c r="B5" t="s">
        <v>30</v>
      </c>
      <c r="C5">
        <v>34</v>
      </c>
      <c r="D5">
        <v>34</v>
      </c>
      <c r="E5">
        <v>68</v>
      </c>
      <c r="F5" s="33">
        <f>Tabla2633[[#This Row],[TOTAL ANUAL]]/$E$8</f>
        <v>5.8823529411764705E-2</v>
      </c>
    </row>
    <row r="6" spans="1:6" x14ac:dyDescent="0.25">
      <c r="B6" t="s">
        <v>33</v>
      </c>
      <c r="C6">
        <v>68</v>
      </c>
      <c r="D6">
        <v>68</v>
      </c>
      <c r="E6">
        <v>136</v>
      </c>
      <c r="F6" s="33">
        <f>Tabla2633[[#This Row],[TOTAL ANUAL]]/$E$8</f>
        <v>0.11764705882352941</v>
      </c>
    </row>
    <row r="7" spans="1:6" x14ac:dyDescent="0.25">
      <c r="B7" t="s">
        <v>63</v>
      </c>
      <c r="C7">
        <v>68</v>
      </c>
      <c r="D7">
        <v>68</v>
      </c>
      <c r="E7">
        <v>136</v>
      </c>
      <c r="F7" s="33">
        <f>Tabla2633[[#This Row],[TOTAL ANUAL]]/$E$8</f>
        <v>0.11764705882352941</v>
      </c>
    </row>
    <row r="8" spans="1:6" x14ac:dyDescent="0.25">
      <c r="E8">
        <f>SUM(E3:E7)</f>
        <v>1156</v>
      </c>
    </row>
    <row r="10" spans="1:6" x14ac:dyDescent="0.25">
      <c r="A10" t="s">
        <v>184</v>
      </c>
      <c r="B10" t="s">
        <v>52</v>
      </c>
      <c r="C10" t="s">
        <v>64</v>
      </c>
      <c r="D10" t="s">
        <v>65</v>
      </c>
      <c r="E10" t="s">
        <v>66</v>
      </c>
      <c r="F10" s="33" t="s">
        <v>195</v>
      </c>
    </row>
    <row r="11" spans="1:6" x14ac:dyDescent="0.25">
      <c r="A11" t="s">
        <v>106</v>
      </c>
      <c r="B11" t="s">
        <v>32</v>
      </c>
      <c r="C11">
        <v>0</v>
      </c>
      <c r="D11">
        <v>170</v>
      </c>
      <c r="E11">
        <v>170</v>
      </c>
      <c r="F11" s="33">
        <f>Tabla2734[[#This Row],[TOTAL ANUAL]]/$E$16</f>
        <v>0.14705882352941177</v>
      </c>
    </row>
    <row r="12" spans="1:6" x14ac:dyDescent="0.25">
      <c r="B12" t="s">
        <v>31</v>
      </c>
      <c r="C12">
        <v>272</v>
      </c>
      <c r="D12">
        <v>102</v>
      </c>
      <c r="E12">
        <v>374</v>
      </c>
      <c r="F12" s="33">
        <f>Tabla2734[[#This Row],[TOTAL ANUAL]]/$E$16</f>
        <v>0.3235294117647059</v>
      </c>
    </row>
    <row r="13" spans="1:6" x14ac:dyDescent="0.25">
      <c r="B13" t="s">
        <v>30</v>
      </c>
      <c r="C13">
        <v>170</v>
      </c>
      <c r="D13">
        <v>170</v>
      </c>
      <c r="E13">
        <v>340</v>
      </c>
      <c r="F13" s="33">
        <f>Tabla2734[[#This Row],[TOTAL ANUAL]]/$E$16</f>
        <v>0.29411764705882354</v>
      </c>
    </row>
    <row r="14" spans="1:6" x14ac:dyDescent="0.25">
      <c r="B14" t="s">
        <v>33</v>
      </c>
      <c r="C14">
        <v>68</v>
      </c>
      <c r="D14">
        <v>68</v>
      </c>
      <c r="E14">
        <v>136</v>
      </c>
      <c r="F14" s="33">
        <f>Tabla2734[[#This Row],[TOTAL ANUAL]]/$E$16</f>
        <v>0.11764705882352941</v>
      </c>
    </row>
    <row r="15" spans="1:6" x14ac:dyDescent="0.25">
      <c r="B15" t="s">
        <v>63</v>
      </c>
      <c r="C15">
        <v>68</v>
      </c>
      <c r="D15">
        <v>68</v>
      </c>
      <c r="E15">
        <v>136</v>
      </c>
      <c r="F15" s="33">
        <f>Tabla2734[[#This Row],[TOTAL ANUAL]]/$E$16</f>
        <v>0.11764705882352941</v>
      </c>
    </row>
    <row r="16" spans="1:6" x14ac:dyDescent="0.25">
      <c r="E16" s="73">
        <f>SUM(E11:E15)</f>
        <v>1156</v>
      </c>
    </row>
    <row r="17" spans="1:6" x14ac:dyDescent="0.25">
      <c r="E17" s="23"/>
    </row>
    <row r="19" spans="1:6" x14ac:dyDescent="0.25">
      <c r="A19" t="s">
        <v>184</v>
      </c>
      <c r="B19" t="s">
        <v>52</v>
      </c>
      <c r="C19" t="s">
        <v>64</v>
      </c>
      <c r="D19" t="s">
        <v>65</v>
      </c>
      <c r="E19" t="s">
        <v>66</v>
      </c>
      <c r="F19" s="33" t="s">
        <v>195</v>
      </c>
    </row>
    <row r="20" spans="1:6" x14ac:dyDescent="0.25">
      <c r="A20" t="s">
        <v>204</v>
      </c>
      <c r="B20" t="s">
        <v>32</v>
      </c>
      <c r="C20">
        <v>238</v>
      </c>
      <c r="D20">
        <v>340</v>
      </c>
      <c r="E20">
        <v>578</v>
      </c>
      <c r="F20" s="33">
        <f>Tabla2835[[#This Row],[TOTAL ANUAL]]/$E$25</f>
        <v>0.54838709677419351</v>
      </c>
    </row>
    <row r="21" spans="1:6" x14ac:dyDescent="0.25">
      <c r="B21" t="s">
        <v>31</v>
      </c>
      <c r="C21">
        <v>68</v>
      </c>
      <c r="D21">
        <v>0</v>
      </c>
      <c r="E21">
        <v>68</v>
      </c>
      <c r="F21" s="33">
        <f>Tabla2835[[#This Row],[TOTAL ANUAL]]/$E$25</f>
        <v>6.4516129032258063E-2</v>
      </c>
    </row>
    <row r="22" spans="1:6" x14ac:dyDescent="0.25">
      <c r="B22" t="s">
        <v>30</v>
      </c>
      <c r="C22">
        <v>68</v>
      </c>
      <c r="D22">
        <v>68</v>
      </c>
      <c r="E22">
        <v>136</v>
      </c>
      <c r="F22" s="33">
        <f>Tabla2835[[#This Row],[TOTAL ANUAL]]/$E$25</f>
        <v>0.12903225806451613</v>
      </c>
    </row>
    <row r="23" spans="1:6" x14ac:dyDescent="0.25">
      <c r="B23" t="s">
        <v>33</v>
      </c>
      <c r="C23">
        <v>68</v>
      </c>
      <c r="D23">
        <v>68</v>
      </c>
      <c r="E23">
        <v>136</v>
      </c>
      <c r="F23" s="33">
        <f>Tabla2835[[#This Row],[TOTAL ANUAL]]/$E$25</f>
        <v>0.12903225806451613</v>
      </c>
    </row>
    <row r="24" spans="1:6" x14ac:dyDescent="0.25">
      <c r="B24" t="s">
        <v>63</v>
      </c>
      <c r="C24">
        <v>68</v>
      </c>
      <c r="D24">
        <v>68</v>
      </c>
      <c r="E24">
        <v>136</v>
      </c>
      <c r="F24" s="33">
        <f>Tabla2835[[#This Row],[TOTAL ANUAL]]/$E$25</f>
        <v>0.12903225806451613</v>
      </c>
    </row>
    <row r="25" spans="1:6" x14ac:dyDescent="0.25">
      <c r="E25">
        <f>SUM(E20:E24)</f>
        <v>1054</v>
      </c>
    </row>
    <row r="27" spans="1:6" x14ac:dyDescent="0.25">
      <c r="A27" s="84" t="s">
        <v>184</v>
      </c>
      <c r="B27" s="85" t="s">
        <v>52</v>
      </c>
      <c r="C27" s="85" t="s">
        <v>64</v>
      </c>
      <c r="D27" s="85" t="s">
        <v>65</v>
      </c>
      <c r="E27" s="88" t="s">
        <v>66</v>
      </c>
      <c r="F27" s="89" t="s">
        <v>200</v>
      </c>
    </row>
    <row r="28" spans="1:6" x14ac:dyDescent="0.25">
      <c r="A28" t="s">
        <v>205</v>
      </c>
      <c r="B28" t="s">
        <v>32</v>
      </c>
      <c r="C28">
        <v>408</v>
      </c>
      <c r="D28">
        <v>340</v>
      </c>
      <c r="E28">
        <v>748</v>
      </c>
      <c r="F28" s="33">
        <f>Tabla3036[[#This Row],[TOTAL ANUAL]]/$E$33</f>
        <v>0.62857142857142856</v>
      </c>
    </row>
    <row r="29" spans="1:6" x14ac:dyDescent="0.25">
      <c r="B29" t="s">
        <v>31</v>
      </c>
      <c r="C29">
        <v>0</v>
      </c>
      <c r="D29">
        <v>0</v>
      </c>
      <c r="E29">
        <v>0</v>
      </c>
      <c r="F29" s="33">
        <f>Tabla3036[[#This Row],[TOTAL ANUAL]]/$E$33</f>
        <v>0</v>
      </c>
    </row>
    <row r="30" spans="1:6" x14ac:dyDescent="0.25">
      <c r="B30" t="s">
        <v>30</v>
      </c>
      <c r="C30">
        <v>68</v>
      </c>
      <c r="D30">
        <v>102</v>
      </c>
      <c r="E30">
        <v>170</v>
      </c>
      <c r="F30" s="33">
        <f>Tabla3036[[#This Row],[TOTAL ANUAL]]/$E$33</f>
        <v>0.14285714285714285</v>
      </c>
    </row>
    <row r="31" spans="1:6" x14ac:dyDescent="0.25">
      <c r="B31" t="s">
        <v>33</v>
      </c>
      <c r="C31">
        <v>68</v>
      </c>
      <c r="D31">
        <v>68</v>
      </c>
      <c r="E31">
        <v>136</v>
      </c>
      <c r="F31" s="33">
        <f>Tabla3036[[#This Row],[TOTAL ANUAL]]/$E$33</f>
        <v>0.11428571428571428</v>
      </c>
    </row>
    <row r="32" spans="1:6" x14ac:dyDescent="0.25">
      <c r="B32" t="s">
        <v>63</v>
      </c>
      <c r="C32">
        <v>68</v>
      </c>
      <c r="D32">
        <v>68</v>
      </c>
      <c r="E32">
        <v>136</v>
      </c>
      <c r="F32" s="33">
        <f>Tabla3036[[#This Row],[TOTAL ANUAL]]/$E$33</f>
        <v>0.11428571428571428</v>
      </c>
    </row>
    <row r="33" spans="1:5" x14ac:dyDescent="0.25">
      <c r="E33">
        <f>SUM(E28:E32)</f>
        <v>1190</v>
      </c>
    </row>
    <row r="35" spans="1:5" x14ac:dyDescent="0.25">
      <c r="A35" t="s">
        <v>198</v>
      </c>
      <c r="B35" s="78" t="s">
        <v>52</v>
      </c>
      <c r="C35" t="s">
        <v>203</v>
      </c>
      <c r="D35" t="s">
        <v>200</v>
      </c>
    </row>
    <row r="36" spans="1:5" x14ac:dyDescent="0.25">
      <c r="B36" s="67" t="s">
        <v>32</v>
      </c>
      <c r="C36">
        <f>SUM(E3,E11,E20,E28)</f>
        <v>1938</v>
      </c>
      <c r="D36" s="33">
        <f>C36/$C$41</f>
        <v>0.42537313432835822</v>
      </c>
    </row>
    <row r="37" spans="1:5" x14ac:dyDescent="0.25">
      <c r="B37" s="68" t="s">
        <v>31</v>
      </c>
      <c r="C37">
        <f>SUM(E4,E12,E21,E29)</f>
        <v>816</v>
      </c>
      <c r="D37" s="33">
        <f>C37/$C$41</f>
        <v>0.17910447761194029</v>
      </c>
    </row>
    <row r="38" spans="1:5" x14ac:dyDescent="0.25">
      <c r="B38" s="67" t="s">
        <v>30</v>
      </c>
      <c r="C38">
        <f>SUM(E5,E13,E22,E30)</f>
        <v>714</v>
      </c>
      <c r="D38" s="33">
        <f>C38/$C$41</f>
        <v>0.15671641791044777</v>
      </c>
    </row>
    <row r="39" spans="1:5" x14ac:dyDescent="0.25">
      <c r="B39" s="68" t="s">
        <v>33</v>
      </c>
      <c r="C39">
        <f>SUM(E6,E14,E23,E31)</f>
        <v>544</v>
      </c>
      <c r="D39" s="33">
        <f>C39/$C$41</f>
        <v>0.11940298507462686</v>
      </c>
    </row>
    <row r="40" spans="1:5" x14ac:dyDescent="0.25">
      <c r="B40" s="67" t="s">
        <v>63</v>
      </c>
      <c r="C40">
        <f>SUM(E7,E15,E24,E32)</f>
        <v>544</v>
      </c>
      <c r="D40" s="33">
        <f>C40/$C$41</f>
        <v>0.11940298507462686</v>
      </c>
    </row>
    <row r="41" spans="1:5" x14ac:dyDescent="0.25">
      <c r="C41">
        <f>SUM(C36:C40)</f>
        <v>4556</v>
      </c>
    </row>
  </sheetData>
  <pageMargins left="0.7" right="0.7" top="0.75" bottom="0.75" header="0.3" footer="0.3"/>
  <pageSetup orientation="landscape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1ro Poli</vt:lpstr>
      <vt:lpstr>2do EJ</vt:lpstr>
      <vt:lpstr>2DO IM</vt:lpstr>
      <vt:lpstr>2do AB</vt:lpstr>
      <vt:lpstr>2do LT</vt:lpstr>
      <vt:lpstr>RESUMEN 2DOS</vt:lpstr>
      <vt:lpstr>3ROS EJ</vt:lpstr>
      <vt:lpstr>3ROS IM </vt:lpstr>
      <vt:lpstr>3ROS AB</vt:lpstr>
      <vt:lpstr>3ROS LT </vt:lpstr>
      <vt:lpstr>4TO EJ</vt:lpstr>
      <vt:lpstr>4TO IM</vt:lpstr>
      <vt:lpstr>4TO AB</vt:lpstr>
      <vt:lpstr>4TO LT</vt:lpstr>
      <vt:lpstr>RESUMEN EJ</vt:lpstr>
      <vt:lpstr>RESUMEN IM</vt:lpstr>
      <vt:lpstr>RESUMEN AB</vt:lpstr>
      <vt:lpstr>RESUMEN 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2025-02-28T17:45:17Z</cp:lastPrinted>
  <dcterms:created xsi:type="dcterms:W3CDTF">2025-02-20T15:45:12Z</dcterms:created>
  <dcterms:modified xsi:type="dcterms:W3CDTF">2025-03-06T20:03:31Z</dcterms:modified>
</cp:coreProperties>
</file>