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20" yWindow="-120" windowWidth="20730" windowHeight="11160" activeTab="1"/>
  </bookViews>
  <sheets>
    <sheet name="Volumen Sumergido" sheetId="1" r:id="rId1"/>
    <sheet name="Área Plano de Flotación" sheetId="2" r:id="rId2"/>
  </sheets>
  <definedNames>
    <definedName name="DWL">'Área Plano de Flotación'!$C$8</definedName>
    <definedName name="dx">'Área Plano de Flotación'!$H$7</definedName>
    <definedName name="dz">'Área Plano de Flotación'!$H$8</definedName>
    <definedName name="LPP">'Área Plano de Flotación'!$C$7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3" i="2" l="1"/>
  <c r="G42" i="2"/>
  <c r="G40" i="2"/>
  <c r="G39" i="2"/>
  <c r="G41" i="2"/>
  <c r="L33" i="2"/>
  <c r="K33" i="2"/>
  <c r="J33" i="2"/>
  <c r="I33" i="2"/>
  <c r="H33" i="2"/>
  <c r="G33" i="2"/>
  <c r="F33" i="2"/>
  <c r="E33" i="2"/>
  <c r="D33" i="2"/>
  <c r="E42" i="1"/>
  <c r="E43" i="1"/>
  <c r="D39" i="2"/>
  <c r="D40" i="2"/>
  <c r="D42" i="2"/>
  <c r="D43" i="2"/>
  <c r="D41" i="2"/>
  <c r="B42" i="1"/>
  <c r="E44" i="1"/>
  <c r="E45" i="1"/>
  <c r="E46" i="1"/>
  <c r="B46" i="1"/>
  <c r="B43" i="1"/>
  <c r="B44" i="1"/>
  <c r="B45" i="1"/>
  <c r="L38" i="1"/>
  <c r="C38" i="1"/>
  <c r="D38" i="1"/>
  <c r="E38" i="1"/>
  <c r="F38" i="1"/>
  <c r="G38" i="1"/>
  <c r="H38" i="1"/>
  <c r="I38" i="1"/>
  <c r="J38" i="1"/>
  <c r="K38" i="1"/>
  <c r="B38" i="1"/>
  <c r="C37" i="1"/>
  <c r="D37" i="1"/>
  <c r="E37" i="1"/>
  <c r="F37" i="1"/>
  <c r="G37" i="1"/>
  <c r="H37" i="1"/>
  <c r="I37" i="1"/>
  <c r="J37" i="1"/>
  <c r="K37" i="1"/>
  <c r="L37" i="1"/>
  <c r="B37" i="1"/>
  <c r="C36" i="1"/>
  <c r="D36" i="1"/>
  <c r="E36" i="1"/>
  <c r="F36" i="1"/>
  <c r="G36" i="1"/>
  <c r="H36" i="1"/>
  <c r="I36" i="1"/>
  <c r="J36" i="1"/>
  <c r="K36" i="1"/>
  <c r="L36" i="1"/>
  <c r="B36" i="1"/>
  <c r="C34" i="1"/>
  <c r="C35" i="1"/>
  <c r="D35" i="1"/>
  <c r="E35" i="1"/>
  <c r="F35" i="1"/>
  <c r="G35" i="1"/>
  <c r="H35" i="1"/>
  <c r="I35" i="1"/>
  <c r="J35" i="1"/>
  <c r="K35" i="1"/>
  <c r="L35" i="1"/>
  <c r="B35" i="1"/>
  <c r="L34" i="1"/>
  <c r="D34" i="1"/>
  <c r="E34" i="1"/>
  <c r="F34" i="1"/>
  <c r="G34" i="1"/>
  <c r="H34" i="1"/>
  <c r="I34" i="1"/>
  <c r="J34" i="1"/>
  <c r="K34" i="1"/>
  <c r="B34" i="1"/>
  <c r="I8" i="1"/>
  <c r="I7" i="1"/>
  <c r="B31" i="1"/>
</calcChain>
</file>

<file path=xl/sharedStrings.xml><?xml version="1.0" encoding="utf-8"?>
<sst xmlns="http://schemas.openxmlformats.org/spreadsheetml/2006/main" count="78" uniqueCount="47">
  <si>
    <t xml:space="preserve">Lpp = </t>
  </si>
  <si>
    <t>DWL =</t>
  </si>
  <si>
    <t>WATERLINE</t>
  </si>
  <si>
    <t>Simpson</t>
  </si>
  <si>
    <t>Nombre:</t>
  </si>
  <si>
    <t>pie</t>
  </si>
  <si>
    <t>Separación entre líneas de agua (dz)=</t>
  </si>
  <si>
    <t>Separación entre estaciones (dx)=</t>
  </si>
  <si>
    <t>LAS MANGAS MEDIAS ESTÁN EN PIE MEDIDAS DESDE CRUJÍA</t>
  </si>
  <si>
    <t>NÚMERO DE ESTACIONES</t>
  </si>
  <si>
    <t>(pie)</t>
  </si>
  <si>
    <t>de Simpson</t>
  </si>
  <si>
    <r>
      <t>ÁREA DE SECCIÓN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</si>
  <si>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Multip de</t>
  </si>
  <si>
    <t>Multiplicador</t>
  </si>
  <si>
    <r>
      <t>Volumen sumergido (pie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</si>
  <si>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ESCUELA NAVAL -  Estabilidad y Estiba - 3L</t>
  </si>
  <si>
    <t xml:space="preserve">ÁREA DEL PLANO DE FLOTACIÓN &amp; CENTRO DE FLOTACIÓN </t>
  </si>
  <si>
    <t xml:space="preserve">Fecha: </t>
  </si>
  <si>
    <t xml:space="preserve">Distancia desde </t>
  </si>
  <si>
    <t>Calado (pie)</t>
  </si>
  <si>
    <r>
      <t>Área Plano Flotación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</si>
  <si>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ESCUELA NAVAL - Estabilidad y Estiba - 3L</t>
  </si>
  <si>
    <t>ÁREA DE SECCIONES &amp; VOLUMEN SUMERGIDO</t>
  </si>
  <si>
    <t>TABLA DE OFFSETS para el patrullero "3L"</t>
  </si>
  <si>
    <t>Patrullero "3L"</t>
  </si>
  <si>
    <t>LAS MEDIA-MANGAS ESTÁN MEDIDAS EN PIE DESDE LA LÍNEA DE CRUJÍA</t>
  </si>
  <si>
    <t>TABLA DE OFFSETS para el patrullero "3L - Chorito en Tarro"</t>
  </si>
  <si>
    <t>Integrantes:</t>
  </si>
  <si>
    <t>Ppr</t>
  </si>
  <si>
    <t>Ppp</t>
  </si>
  <si>
    <t>Ppr (pie)</t>
  </si>
  <si>
    <t>Posición Longitudinal Centro de Flotación (pie) desde Ppr</t>
  </si>
  <si>
    <t>NÚMERO DE SSECCIONES</t>
  </si>
  <si>
    <t xml:space="preserve">Calado 10 pie </t>
  </si>
  <si>
    <t>Calado 8 pie</t>
  </si>
  <si>
    <t>Calado 6 pie</t>
  </si>
  <si>
    <t>Calado 4 pie</t>
  </si>
  <si>
    <t>Calado 2 pie</t>
  </si>
  <si>
    <t>Calado</t>
  </si>
  <si>
    <t>Calado de 10 pie</t>
  </si>
  <si>
    <t>Calado de 8 pie</t>
  </si>
  <si>
    <t>Calado de 6 pie</t>
  </si>
  <si>
    <t>Calado de 4 pie</t>
  </si>
  <si>
    <t>Calado de 2 pie</t>
  </si>
  <si>
    <t>Calado 10 pie</t>
  </si>
  <si>
    <t>Desplazamiento (LT)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</si>
</sst>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0" xfId="0" applyBorder="1" applyAlignment="1"/>
    <xf numFmtId="0" fontId="1" fillId="0" borderId="7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1" fillId="0" borderId="20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0" xfId="0" applyAlignment="1"/>
    <xf numFmtId="0" fontId="1" fillId="0" borderId="2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right"/>
    </xf>
    <xf numFmtId="0" fontId="0" fillId="0" borderId="0" xfId="0" applyAlignment="1"/>
    <xf numFmtId="0" fontId="2" fillId="0" borderId="0" xfId="0" applyFont="1"/>
    <xf numFmtId="0" fontId="2" fillId="0" borderId="0" xfId="0" applyFont="1" applyAlignment="1"/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164" fontId="0" fillId="3" borderId="7" xfId="0" applyNumberFormat="1" applyFill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4" fontId="0" fillId="2" borderId="26" xfId="0" applyNumberFormat="1" applyFill="1" applyBorder="1" applyAlignment="1">
      <alignment horizontal="center" vertical="center"/>
    </xf>
    <xf numFmtId="4" fontId="0" fillId="2" borderId="24" xfId="0" applyNumberFormat="1" applyFill="1" applyBorder="1" applyAlignment="1">
      <alignment horizontal="center" vertical="center"/>
    </xf>
    <xf numFmtId="4" fontId="0" fillId="2" borderId="5" xfId="0" applyNumberFormat="1" applyFill="1" applyBorder="1" applyAlignment="1">
      <alignment horizontal="center" vertical="center"/>
    </xf>
    <xf numFmtId="2" fontId="0" fillId="2" borderId="26" xfId="0" applyNumberFormat="1" applyFill="1" applyBorder="1" applyAlignment="1">
      <alignment horizontal="center" vertical="center"/>
    </xf>
    <xf numFmtId="2" fontId="0" fillId="2" borderId="24" xfId="0" applyNumberFormat="1" applyFill="1" applyBorder="1" applyAlignment="1">
      <alignment horizontal="center" vertical="center"/>
    </xf>
    <xf numFmtId="2" fontId="0" fillId="2" borderId="5" xfId="0" applyNumberForma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164" fontId="0" fillId="2" borderId="7" xfId="0" applyNumberFormat="1" applyFill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2" fontId="0" fillId="2" borderId="7" xfId="0" applyNumberForma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5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4" fontId="0" fillId="2" borderId="24" xfId="0" applyNumberFormat="1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topLeftCell="A18" workbookViewId="0">
      <selection activeCell="B46" sqref="B46:D46"/>
    </sheetView>
  </sheetViews>
  <sheetFormatPr baseColWidth="10" defaultColWidth="9.140625" defaultRowHeight="12.75" x14ac:dyDescent="0.2"/>
  <cols>
    <col min="1" max="1" width="21.7109375" bestFit="1" customWidth="1"/>
    <col min="13" max="17" width="8.5703125" bestFit="1" customWidth="1"/>
  </cols>
  <sheetData>
    <row r="1" spans="1:13" x14ac:dyDescent="0.2">
      <c r="A1" s="1" t="s">
        <v>16</v>
      </c>
      <c r="D1" s="14"/>
      <c r="E1" s="12"/>
      <c r="F1" s="12"/>
      <c r="G1" s="12"/>
      <c r="H1" s="12"/>
    </row>
    <row r="2" spans="1:13" x14ac:dyDescent="0.2">
      <c r="A2" s="1"/>
      <c r="D2" s="14"/>
      <c r="E2" s="33"/>
      <c r="F2" s="33"/>
      <c r="G2" s="33"/>
      <c r="H2" s="33"/>
    </row>
    <row r="3" spans="1:13" x14ac:dyDescent="0.2">
      <c r="A3" s="1" t="s">
        <v>23</v>
      </c>
      <c r="D3" s="14"/>
      <c r="E3" s="12"/>
      <c r="F3" s="12"/>
      <c r="G3" s="12"/>
      <c r="H3" s="13" t="s">
        <v>4</v>
      </c>
      <c r="I3" s="26"/>
      <c r="J3" s="27"/>
      <c r="K3" s="27"/>
      <c r="L3" s="28"/>
    </row>
    <row r="4" spans="1:13" x14ac:dyDescent="0.2">
      <c r="A4" s="1"/>
      <c r="D4" s="14"/>
      <c r="E4" s="12"/>
      <c r="F4" s="12"/>
      <c r="G4" s="12"/>
      <c r="H4" s="13" t="s">
        <v>18</v>
      </c>
      <c r="I4" s="26"/>
      <c r="J4" s="27"/>
      <c r="K4" s="27"/>
      <c r="L4" s="28"/>
    </row>
    <row r="6" spans="1:13" x14ac:dyDescent="0.2">
      <c r="A6" s="61" t="s">
        <v>25</v>
      </c>
      <c r="B6" s="61"/>
    </row>
    <row r="7" spans="1:13" x14ac:dyDescent="0.2">
      <c r="B7" s="2" t="s">
        <v>0</v>
      </c>
      <c r="C7" s="54">
        <v>101.7</v>
      </c>
      <c r="D7" s="36" t="s">
        <v>5</v>
      </c>
      <c r="E7" s="37" t="s">
        <v>7</v>
      </c>
      <c r="F7" s="31"/>
      <c r="G7" s="31"/>
      <c r="I7" s="53">
        <f>+C7/(11-1)</f>
        <v>10.17</v>
      </c>
      <c r="J7" s="36" t="s">
        <v>5</v>
      </c>
    </row>
    <row r="8" spans="1:13" x14ac:dyDescent="0.2">
      <c r="B8" s="2" t="s">
        <v>1</v>
      </c>
      <c r="C8" s="54">
        <v>6</v>
      </c>
      <c r="D8" s="36" t="s">
        <v>5</v>
      </c>
      <c r="E8" s="37" t="s">
        <v>6</v>
      </c>
      <c r="F8" s="31"/>
      <c r="G8" s="31"/>
      <c r="I8" s="53">
        <f>+C8/(7-1)</f>
        <v>1</v>
      </c>
      <c r="J8" s="36" t="s">
        <v>5</v>
      </c>
    </row>
    <row r="10" spans="1:13" ht="13.5" thickBot="1" x14ac:dyDescent="0.25"/>
    <row r="11" spans="1:13" ht="13.5" thickTop="1" x14ac:dyDescent="0.2">
      <c r="A11" s="16"/>
      <c r="B11" s="70" t="s">
        <v>24</v>
      </c>
      <c r="C11" s="71"/>
      <c r="D11" s="71"/>
      <c r="E11" s="71"/>
      <c r="F11" s="71"/>
      <c r="G11" s="71"/>
      <c r="H11" s="71"/>
      <c r="I11" s="71"/>
      <c r="J11" s="71"/>
      <c r="K11" s="71"/>
      <c r="L11" s="72"/>
    </row>
    <row r="12" spans="1:13" x14ac:dyDescent="0.2">
      <c r="A12" s="17"/>
      <c r="B12" s="3"/>
      <c r="C12" s="3"/>
      <c r="D12" s="3"/>
      <c r="E12" s="3"/>
      <c r="F12" s="3"/>
      <c r="G12" s="3"/>
      <c r="H12" s="3"/>
      <c r="I12" s="3"/>
      <c r="J12" s="3"/>
      <c r="K12" s="3"/>
      <c r="L12" s="18"/>
    </row>
    <row r="13" spans="1:13" x14ac:dyDescent="0.2">
      <c r="A13" s="17"/>
      <c r="B13" s="67" t="s">
        <v>26</v>
      </c>
      <c r="C13" s="68"/>
      <c r="D13" s="68"/>
      <c r="E13" s="68"/>
      <c r="F13" s="68"/>
      <c r="G13" s="68"/>
      <c r="H13" s="68"/>
      <c r="I13" s="68"/>
      <c r="J13" s="68"/>
      <c r="K13" s="68"/>
      <c r="L13" s="69"/>
    </row>
    <row r="14" spans="1:13" x14ac:dyDescent="0.2">
      <c r="A14" s="17"/>
      <c r="B14" s="4"/>
      <c r="C14" s="4"/>
      <c r="D14" s="4"/>
      <c r="E14" s="4"/>
      <c r="F14" s="4"/>
      <c r="G14" s="4"/>
      <c r="H14" s="4"/>
      <c r="I14" s="4"/>
      <c r="J14" s="4"/>
      <c r="K14" s="4"/>
      <c r="L14" s="19"/>
    </row>
    <row r="15" spans="1:13" x14ac:dyDescent="0.2">
      <c r="A15" s="17"/>
      <c r="B15" s="63" t="s">
        <v>9</v>
      </c>
      <c r="C15" s="63"/>
      <c r="D15" s="63"/>
      <c r="E15" s="63"/>
      <c r="F15" s="63"/>
      <c r="G15" s="63"/>
      <c r="H15" s="63"/>
      <c r="I15" s="63"/>
      <c r="J15" s="63"/>
      <c r="K15" s="63"/>
      <c r="L15" s="66"/>
    </row>
    <row r="16" spans="1:13" x14ac:dyDescent="0.2">
      <c r="A16" s="20" t="s">
        <v>39</v>
      </c>
      <c r="B16" s="8" t="s">
        <v>29</v>
      </c>
      <c r="C16" s="5"/>
      <c r="D16" s="5"/>
      <c r="E16" s="5"/>
      <c r="F16" s="5"/>
      <c r="G16" s="5"/>
      <c r="H16" s="5"/>
      <c r="I16" s="5"/>
      <c r="J16" s="5"/>
      <c r="K16" s="5"/>
      <c r="L16" s="21" t="s">
        <v>30</v>
      </c>
      <c r="M16" s="39" t="s">
        <v>13</v>
      </c>
    </row>
    <row r="17" spans="1:17" x14ac:dyDescent="0.2">
      <c r="A17" s="38" t="s">
        <v>10</v>
      </c>
      <c r="B17" s="9">
        <v>0</v>
      </c>
      <c r="C17" s="7">
        <v>1</v>
      </c>
      <c r="D17" s="7">
        <v>2</v>
      </c>
      <c r="E17" s="7">
        <v>3</v>
      </c>
      <c r="F17" s="7">
        <v>4</v>
      </c>
      <c r="G17" s="7">
        <v>5</v>
      </c>
      <c r="H17" s="7">
        <v>6</v>
      </c>
      <c r="I17" s="7">
        <v>7</v>
      </c>
      <c r="J17" s="7">
        <v>8</v>
      </c>
      <c r="K17" s="7">
        <v>9</v>
      </c>
      <c r="L17" s="23">
        <v>10</v>
      </c>
      <c r="M17" s="40" t="s">
        <v>3</v>
      </c>
    </row>
    <row r="18" spans="1:17" x14ac:dyDescent="0.2">
      <c r="A18" s="49">
        <v>10</v>
      </c>
      <c r="B18" s="50">
        <v>1.1000000000000001</v>
      </c>
      <c r="C18" s="50">
        <v>5.2</v>
      </c>
      <c r="D18" s="50">
        <v>8.6</v>
      </c>
      <c r="E18" s="50">
        <v>10.1</v>
      </c>
      <c r="F18" s="50">
        <v>10.8</v>
      </c>
      <c r="G18" s="50">
        <v>11.1</v>
      </c>
      <c r="H18" s="50">
        <v>11</v>
      </c>
      <c r="I18" s="50">
        <v>10.8</v>
      </c>
      <c r="J18" s="50">
        <v>10.6</v>
      </c>
      <c r="K18" s="50">
        <v>10.1</v>
      </c>
      <c r="L18" s="50">
        <v>9.6999999999999993</v>
      </c>
      <c r="M18" s="51">
        <v>1</v>
      </c>
      <c r="N18" s="39" t="s">
        <v>13</v>
      </c>
    </row>
    <row r="19" spans="1:17" x14ac:dyDescent="0.2">
      <c r="A19" s="49">
        <v>9</v>
      </c>
      <c r="B19" s="50">
        <v>0.8</v>
      </c>
      <c r="C19" s="50">
        <v>4.7</v>
      </c>
      <c r="D19" s="50">
        <v>8.1</v>
      </c>
      <c r="E19" s="50">
        <v>9.6999999999999993</v>
      </c>
      <c r="F19" s="50">
        <v>10.6</v>
      </c>
      <c r="G19" s="50">
        <v>10.9</v>
      </c>
      <c r="H19" s="50">
        <v>10.8</v>
      </c>
      <c r="I19" s="50">
        <v>10.7</v>
      </c>
      <c r="J19" s="50">
        <v>10.4</v>
      </c>
      <c r="K19" s="50">
        <v>10</v>
      </c>
      <c r="L19" s="50">
        <v>9.6</v>
      </c>
      <c r="M19" s="51">
        <v>4</v>
      </c>
      <c r="N19" s="40" t="s">
        <v>3</v>
      </c>
    </row>
    <row r="20" spans="1:17" x14ac:dyDescent="0.2">
      <c r="A20" s="49">
        <v>8</v>
      </c>
      <c r="B20" s="50">
        <v>0.5</v>
      </c>
      <c r="C20" s="50">
        <v>4.0999999999999996</v>
      </c>
      <c r="D20" s="50">
        <v>7.6</v>
      </c>
      <c r="E20" s="50">
        <v>9.4</v>
      </c>
      <c r="F20" s="50">
        <v>10.4</v>
      </c>
      <c r="G20" s="50">
        <v>10.8</v>
      </c>
      <c r="H20" s="50">
        <v>10.7</v>
      </c>
      <c r="I20" s="50">
        <v>10.6</v>
      </c>
      <c r="J20" s="50">
        <v>10.199999999999999</v>
      </c>
      <c r="K20" s="50">
        <v>9.9</v>
      </c>
      <c r="L20" s="50">
        <v>9.5</v>
      </c>
      <c r="M20" s="51">
        <v>2</v>
      </c>
      <c r="N20" s="51">
        <v>1</v>
      </c>
      <c r="O20" s="39" t="s">
        <v>13</v>
      </c>
    </row>
    <row r="21" spans="1:17" x14ac:dyDescent="0.2">
      <c r="A21" s="49">
        <v>7</v>
      </c>
      <c r="B21" s="50">
        <v>0.3</v>
      </c>
      <c r="C21" s="50">
        <v>3.6</v>
      </c>
      <c r="D21" s="50">
        <v>7</v>
      </c>
      <c r="E21" s="50">
        <v>9.1</v>
      </c>
      <c r="F21" s="50">
        <v>10.199999999999999</v>
      </c>
      <c r="G21" s="50">
        <v>10.7</v>
      </c>
      <c r="H21" s="50">
        <v>10.6</v>
      </c>
      <c r="I21" s="50">
        <v>10.5</v>
      </c>
      <c r="J21" s="50">
        <v>10.1</v>
      </c>
      <c r="K21" s="50">
        <v>9.6999999999999993</v>
      </c>
      <c r="L21" s="50">
        <v>9.4</v>
      </c>
      <c r="M21" s="51">
        <v>4</v>
      </c>
      <c r="N21" s="51">
        <v>4</v>
      </c>
      <c r="O21" s="40" t="s">
        <v>3</v>
      </c>
    </row>
    <row r="22" spans="1:17" x14ac:dyDescent="0.2">
      <c r="A22" s="49">
        <v>6</v>
      </c>
      <c r="B22" s="50">
        <v>0.1</v>
      </c>
      <c r="C22" s="50">
        <v>3</v>
      </c>
      <c r="D22" s="50">
        <v>6.3</v>
      </c>
      <c r="E22" s="50">
        <v>8.6999999999999993</v>
      </c>
      <c r="F22" s="50">
        <v>10</v>
      </c>
      <c r="G22" s="50">
        <v>10.6</v>
      </c>
      <c r="H22" s="50">
        <v>10.5</v>
      </c>
      <c r="I22" s="50">
        <v>10.199999999999999</v>
      </c>
      <c r="J22" s="50">
        <v>9.8000000000000007</v>
      </c>
      <c r="K22" s="50">
        <v>9.5</v>
      </c>
      <c r="L22" s="50">
        <v>9</v>
      </c>
      <c r="M22" s="51">
        <v>2</v>
      </c>
      <c r="N22" s="51">
        <v>2</v>
      </c>
      <c r="O22" s="51">
        <v>1</v>
      </c>
      <c r="P22" s="39" t="s">
        <v>13</v>
      </c>
    </row>
    <row r="23" spans="1:17" x14ac:dyDescent="0.2">
      <c r="A23" s="49">
        <v>5</v>
      </c>
      <c r="B23" s="50">
        <v>0</v>
      </c>
      <c r="C23" s="50">
        <v>2.4</v>
      </c>
      <c r="D23" s="50">
        <v>5.5</v>
      </c>
      <c r="E23" s="50">
        <v>8.1999999999999993</v>
      </c>
      <c r="F23" s="50">
        <v>9.5</v>
      </c>
      <c r="G23" s="50">
        <v>10.1</v>
      </c>
      <c r="H23" s="50">
        <v>10.1</v>
      </c>
      <c r="I23" s="50">
        <v>9.6999999999999993</v>
      </c>
      <c r="J23" s="50">
        <v>9.3000000000000007</v>
      </c>
      <c r="K23" s="50">
        <v>8.8000000000000007</v>
      </c>
      <c r="L23" s="50">
        <v>8</v>
      </c>
      <c r="M23" s="51">
        <v>4</v>
      </c>
      <c r="N23" s="51">
        <v>4</v>
      </c>
      <c r="O23" s="51">
        <v>4</v>
      </c>
      <c r="P23" s="40" t="s">
        <v>3</v>
      </c>
    </row>
    <row r="24" spans="1:17" x14ac:dyDescent="0.2">
      <c r="A24" s="49">
        <v>4</v>
      </c>
      <c r="B24" s="50">
        <v>0</v>
      </c>
      <c r="C24" s="50">
        <v>1.9</v>
      </c>
      <c r="D24" s="50">
        <v>4.5</v>
      </c>
      <c r="E24" s="50">
        <v>7.3</v>
      </c>
      <c r="F24" s="50">
        <v>8.8000000000000007</v>
      </c>
      <c r="G24" s="50">
        <v>9.4</v>
      </c>
      <c r="H24" s="50">
        <v>9.5</v>
      </c>
      <c r="I24" s="50">
        <v>9.1</v>
      </c>
      <c r="J24" s="50">
        <v>8.4</v>
      </c>
      <c r="K24" s="50">
        <v>7.3</v>
      </c>
      <c r="L24" s="50">
        <v>3.5</v>
      </c>
      <c r="M24" s="51">
        <v>2</v>
      </c>
      <c r="N24" s="51">
        <v>2</v>
      </c>
      <c r="O24" s="51">
        <v>2</v>
      </c>
      <c r="P24" s="51">
        <v>1</v>
      </c>
      <c r="Q24" s="39" t="s">
        <v>13</v>
      </c>
    </row>
    <row r="25" spans="1:17" x14ac:dyDescent="0.2">
      <c r="A25" s="49">
        <v>3</v>
      </c>
      <c r="B25" s="50">
        <v>0</v>
      </c>
      <c r="C25" s="50">
        <v>1.3</v>
      </c>
      <c r="D25" s="50">
        <v>3.5</v>
      </c>
      <c r="E25" s="50">
        <v>6.2</v>
      </c>
      <c r="F25" s="50">
        <v>7.5</v>
      </c>
      <c r="G25" s="50">
        <v>8.1999999999999993</v>
      </c>
      <c r="H25" s="50">
        <v>8.6</v>
      </c>
      <c r="I25" s="50">
        <v>7.5</v>
      </c>
      <c r="J25" s="50">
        <v>5</v>
      </c>
      <c r="K25" s="50">
        <v>0</v>
      </c>
      <c r="L25" s="50">
        <v>0</v>
      </c>
      <c r="M25" s="51">
        <v>4</v>
      </c>
      <c r="N25" s="51">
        <v>4</v>
      </c>
      <c r="O25" s="51">
        <v>4</v>
      </c>
      <c r="P25" s="51">
        <v>4</v>
      </c>
      <c r="Q25" s="40" t="s">
        <v>3</v>
      </c>
    </row>
    <row r="26" spans="1:17" x14ac:dyDescent="0.2">
      <c r="A26" s="49">
        <v>2</v>
      </c>
      <c r="B26" s="50">
        <v>0</v>
      </c>
      <c r="C26" s="50">
        <v>0.8</v>
      </c>
      <c r="D26" s="50">
        <v>2.2999999999999998</v>
      </c>
      <c r="E26" s="50">
        <v>4.5</v>
      </c>
      <c r="F26" s="50">
        <v>5.3</v>
      </c>
      <c r="G26" s="50">
        <v>6</v>
      </c>
      <c r="H26" s="50">
        <v>5.5</v>
      </c>
      <c r="I26" s="50">
        <v>2</v>
      </c>
      <c r="J26" s="50">
        <v>0</v>
      </c>
      <c r="K26" s="50">
        <v>0</v>
      </c>
      <c r="L26" s="50">
        <v>0</v>
      </c>
      <c r="M26" s="51">
        <v>2</v>
      </c>
      <c r="N26" s="51">
        <v>2</v>
      </c>
      <c r="O26" s="51">
        <v>2</v>
      </c>
      <c r="P26" s="51">
        <v>2</v>
      </c>
      <c r="Q26" s="51">
        <v>1</v>
      </c>
    </row>
    <row r="27" spans="1:17" x14ac:dyDescent="0.2">
      <c r="A27" s="49">
        <v>1</v>
      </c>
      <c r="B27" s="50">
        <v>0</v>
      </c>
      <c r="C27" s="50">
        <v>0.2</v>
      </c>
      <c r="D27" s="50">
        <v>1</v>
      </c>
      <c r="E27" s="50">
        <v>2.2000000000000002</v>
      </c>
      <c r="F27" s="50">
        <v>2.2000000000000002</v>
      </c>
      <c r="G27" s="50">
        <v>1.7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1">
        <v>4</v>
      </c>
      <c r="N27" s="51">
        <v>4</v>
      </c>
      <c r="O27" s="51">
        <v>4</v>
      </c>
      <c r="P27" s="51">
        <v>4</v>
      </c>
      <c r="Q27" s="51">
        <v>4</v>
      </c>
    </row>
    <row r="28" spans="1:17" x14ac:dyDescent="0.2">
      <c r="A28" s="49">
        <v>0</v>
      </c>
      <c r="B28" s="50">
        <v>0</v>
      </c>
      <c r="C28" s="50">
        <v>0</v>
      </c>
      <c r="D28" s="50">
        <v>0</v>
      </c>
      <c r="E28" s="50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1">
        <v>1</v>
      </c>
      <c r="N28" s="51">
        <v>1</v>
      </c>
      <c r="O28" s="51">
        <v>1</v>
      </c>
      <c r="P28" s="51">
        <v>2</v>
      </c>
      <c r="Q28" s="51">
        <v>1</v>
      </c>
    </row>
    <row r="29" spans="1:17" x14ac:dyDescent="0.2">
      <c r="A29" s="15" t="s">
        <v>14</v>
      </c>
      <c r="B29" s="44">
        <v>1</v>
      </c>
      <c r="C29" s="44">
        <v>4</v>
      </c>
      <c r="D29" s="44">
        <v>2</v>
      </c>
      <c r="E29" s="44">
        <v>4</v>
      </c>
      <c r="F29" s="44">
        <v>2</v>
      </c>
      <c r="G29" s="44">
        <v>4</v>
      </c>
      <c r="H29" s="44">
        <v>2</v>
      </c>
      <c r="I29" s="44">
        <v>4</v>
      </c>
      <c r="J29" s="44">
        <v>2</v>
      </c>
      <c r="K29" s="44">
        <v>4</v>
      </c>
      <c r="L29" s="44">
        <v>1</v>
      </c>
    </row>
    <row r="30" spans="1:17" x14ac:dyDescent="0.2">
      <c r="A30" s="10" t="s">
        <v>11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1" spans="1:17" x14ac:dyDescent="0.2">
      <c r="B31">
        <f>B17</f>
        <v>0</v>
      </c>
    </row>
    <row r="33" spans="1:12" ht="14.25" x14ac:dyDescent="0.2">
      <c r="A33" s="62" t="s">
        <v>12</v>
      </c>
      <c r="B33" s="63"/>
      <c r="C33" s="64"/>
    </row>
    <row r="34" spans="1:12" x14ac:dyDescent="0.2">
      <c r="A34" s="32" t="s">
        <v>40</v>
      </c>
      <c r="B34" s="52">
        <f>2*(0.333333333333333)*$I$8*(SUMPRODUCT(B18:B28,$M$18:$M$28))</f>
        <v>4.4666666666666623</v>
      </c>
      <c r="C34" s="52">
        <f>2*(0.333333333333333)*$I$8*(SUMPRODUCT(C18:C28,$M$18:$M$28))</f>
        <v>49.066666666666613</v>
      </c>
      <c r="D34" s="52">
        <f t="shared" ref="D34:K34" si="0">2*(0.333333333333333)*$I$8*(SUMPRODUCT(D18:D28,$M$18:$M$28))</f>
        <v>100.26666666666657</v>
      </c>
      <c r="E34" s="52">
        <f t="shared" si="0"/>
        <v>140.99999999999986</v>
      </c>
      <c r="F34" s="52">
        <f t="shared" si="0"/>
        <v>159.8666666666665</v>
      </c>
      <c r="G34" s="52">
        <f t="shared" si="0"/>
        <v>167.39999999999984</v>
      </c>
      <c r="H34" s="52">
        <f t="shared" si="0"/>
        <v>162.53333333333316</v>
      </c>
      <c r="I34" s="52">
        <f t="shared" si="0"/>
        <v>152.13333333333316</v>
      </c>
      <c r="J34" s="52">
        <f t="shared" si="0"/>
        <v>137.73333333333321</v>
      </c>
      <c r="K34" s="52">
        <f t="shared" si="0"/>
        <v>118.33333333333321</v>
      </c>
      <c r="L34" s="52">
        <f>2*(0.333333333333333)*$I$8*(SUMPRODUCT(L18:L28,$M$18:$M$28))</f>
        <v>107.79999999999988</v>
      </c>
    </row>
    <row r="35" spans="1:12" x14ac:dyDescent="0.2">
      <c r="A35" s="6" t="s">
        <v>41</v>
      </c>
      <c r="B35" s="52">
        <f>2*(0.333333333333333)*$I$8*(SUMPRODUCT(B20:B28,$N$20:$N$28))</f>
        <v>1.2666666666666653</v>
      </c>
      <c r="C35" s="52">
        <f t="shared" ref="C35:L35" si="1">2*(0.333333333333333)*$I$8*(SUMPRODUCT(C20:C28,$N$20:$N$28))</f>
        <v>30.3333333333333</v>
      </c>
      <c r="D35" s="52">
        <f t="shared" si="1"/>
        <v>67.866666666666589</v>
      </c>
      <c r="E35" s="52">
        <f t="shared" si="1"/>
        <v>102.13333333333324</v>
      </c>
      <c r="F35" s="52">
        <f t="shared" si="1"/>
        <v>117.46666666666654</v>
      </c>
      <c r="G35" s="52">
        <f t="shared" si="1"/>
        <v>123.73333333333322</v>
      </c>
      <c r="H35" s="52">
        <f t="shared" si="1"/>
        <v>119.26666666666654</v>
      </c>
      <c r="I35" s="52">
        <f t="shared" si="1"/>
        <v>109.33333333333321</v>
      </c>
      <c r="J35" s="52">
        <f t="shared" si="1"/>
        <v>96.133333333333226</v>
      </c>
      <c r="K35" s="52">
        <f t="shared" si="1"/>
        <v>78.333333333333243</v>
      </c>
      <c r="L35" s="52">
        <f t="shared" si="1"/>
        <v>69.39999999999992</v>
      </c>
    </row>
    <row r="36" spans="1:12" x14ac:dyDescent="0.2">
      <c r="A36" s="6" t="s">
        <v>42</v>
      </c>
      <c r="B36" s="52">
        <f>2*(0.333333333333333)*$I$8*(SUMPRODUCT(B22:B28,$O$22:$O$28))</f>
        <v>6.6666666666666596E-2</v>
      </c>
      <c r="C36" s="52">
        <f t="shared" ref="C36:L36" si="2">2*(0.333333333333333)*$I$8*(SUMPRODUCT(C22:C28,$O$22:$O$28))</f>
        <v>15.999999999999982</v>
      </c>
      <c r="D36" s="52">
        <f t="shared" si="2"/>
        <v>39.933333333333287</v>
      </c>
      <c r="E36" s="52">
        <f t="shared" si="2"/>
        <v>65.799999999999926</v>
      </c>
      <c r="F36" s="52">
        <f t="shared" si="2"/>
        <v>76.666666666666572</v>
      </c>
      <c r="G36" s="52">
        <f t="shared" si="2"/>
        <v>80.933333333333238</v>
      </c>
      <c r="H36" s="52">
        <f t="shared" si="2"/>
        <v>76.866666666666589</v>
      </c>
      <c r="I36" s="52">
        <f t="shared" si="2"/>
        <v>67.466666666666598</v>
      </c>
      <c r="J36" s="52">
        <f t="shared" si="2"/>
        <v>55.866666666666603</v>
      </c>
      <c r="K36" s="52">
        <f t="shared" si="2"/>
        <v>39.533333333333296</v>
      </c>
      <c r="L36" s="52">
        <f t="shared" si="2"/>
        <v>31.999999999999964</v>
      </c>
    </row>
    <row r="37" spans="1:12" x14ac:dyDescent="0.2">
      <c r="A37" s="6" t="s">
        <v>43</v>
      </c>
      <c r="B37" s="52">
        <f>2*(0.333333333333333)*$I$8*(SUMPRODUCT(B24:B28,$P$24:$P$28))</f>
        <v>0</v>
      </c>
      <c r="C37" s="52">
        <f t="shared" ref="C37:L37" si="3">2*(0.333333333333333)*$I$8*(SUMPRODUCT(C24:C28,$P$24:$P$28))</f>
        <v>6.3333333333333268</v>
      </c>
      <c r="D37" s="52">
        <f t="shared" si="3"/>
        <v>18.066666666666649</v>
      </c>
      <c r="E37" s="52">
        <f t="shared" si="3"/>
        <v>33.266666666666637</v>
      </c>
      <c r="F37" s="52">
        <f t="shared" si="3"/>
        <v>38.799999999999962</v>
      </c>
      <c r="G37" s="52">
        <f t="shared" si="3"/>
        <v>40.666666666666622</v>
      </c>
      <c r="H37" s="52">
        <f t="shared" si="3"/>
        <v>36.599999999999959</v>
      </c>
      <c r="I37" s="52">
        <f t="shared" si="3"/>
        <v>28.733333333333302</v>
      </c>
      <c r="J37" s="52">
        <f t="shared" si="3"/>
        <v>18.933333333333312</v>
      </c>
      <c r="K37" s="52">
        <f t="shared" si="3"/>
        <v>4.8666666666666618</v>
      </c>
      <c r="L37" s="52">
        <f t="shared" si="3"/>
        <v>2.3333333333333308</v>
      </c>
    </row>
    <row r="38" spans="1:12" x14ac:dyDescent="0.2">
      <c r="A38" s="7" t="s">
        <v>44</v>
      </c>
      <c r="B38" s="52">
        <f>2*(0.333333333333333)*$I$8*(SUMPRODUCT(B26:B28,$Q$26:$Q$28))</f>
        <v>0</v>
      </c>
      <c r="C38" s="52">
        <f t="shared" ref="C38:K38" si="4">2*(0.333333333333333)*$I$8*(SUMPRODUCT(C26:C28,$Q$26:$Q$28))</f>
        <v>1.0666666666666655</v>
      </c>
      <c r="D38" s="52">
        <f t="shared" si="4"/>
        <v>4.1999999999999957</v>
      </c>
      <c r="E38" s="52">
        <f t="shared" si="4"/>
        <v>8.8666666666666583</v>
      </c>
      <c r="F38" s="52">
        <f t="shared" si="4"/>
        <v>9.3999999999999915</v>
      </c>
      <c r="G38" s="52">
        <f t="shared" si="4"/>
        <v>8.5333333333333243</v>
      </c>
      <c r="H38" s="52">
        <f t="shared" si="4"/>
        <v>3.666666666666663</v>
      </c>
      <c r="I38" s="52">
        <f t="shared" si="4"/>
        <v>1.3333333333333319</v>
      </c>
      <c r="J38" s="52">
        <f t="shared" si="4"/>
        <v>0</v>
      </c>
      <c r="K38" s="52">
        <f t="shared" si="4"/>
        <v>0</v>
      </c>
      <c r="L38" s="52">
        <f>2*(0.333333333333333)*$I$8*(SUMPRODUCT(L26:L28,$Q$26:$Q$28))</f>
        <v>0</v>
      </c>
    </row>
    <row r="41" spans="1:12" ht="14.25" x14ac:dyDescent="0.2">
      <c r="A41" s="11" t="s">
        <v>39</v>
      </c>
      <c r="B41" s="65" t="s">
        <v>15</v>
      </c>
      <c r="C41" s="65"/>
      <c r="D41" s="65"/>
      <c r="E41" s="65" t="s">
        <v>46</v>
      </c>
      <c r="F41" s="65"/>
      <c r="G41" s="65"/>
    </row>
    <row r="42" spans="1:12" x14ac:dyDescent="0.2">
      <c r="A42" s="29" t="s">
        <v>45</v>
      </c>
      <c r="B42" s="55">
        <f>(0.333333333333333)*$I$7*(SUMPRODUCT(B34:L34,$B$29:$L$29))</f>
        <v>12694.871999999974</v>
      </c>
      <c r="C42" s="56"/>
      <c r="D42" s="57"/>
      <c r="E42" s="58">
        <f>B42*1.99*32.17/2240</f>
        <v>362.81434114178501</v>
      </c>
      <c r="F42" s="59"/>
      <c r="G42" s="60"/>
    </row>
    <row r="43" spans="1:12" x14ac:dyDescent="0.2">
      <c r="A43" s="29" t="s">
        <v>35</v>
      </c>
      <c r="B43" s="55">
        <f t="shared" ref="B43:B45" si="5">(0.333333333333333)*$I$7*(SUMPRODUCT(B35:L35,$B$29:$L$29))</f>
        <v>8975.3639999999832</v>
      </c>
      <c r="C43" s="56"/>
      <c r="D43" s="57"/>
      <c r="E43" s="58">
        <f t="shared" ref="E43:E46" si="6">B43*1.99*32.17/2240</f>
        <v>256.51229694696383</v>
      </c>
      <c r="F43" s="59"/>
      <c r="G43" s="60"/>
    </row>
    <row r="44" spans="1:12" x14ac:dyDescent="0.2">
      <c r="A44" s="29" t="s">
        <v>36</v>
      </c>
      <c r="B44" s="55">
        <f t="shared" si="5"/>
        <v>5456.7699999999877</v>
      </c>
      <c r="C44" s="56"/>
      <c r="D44" s="57"/>
      <c r="E44" s="58">
        <f t="shared" si="6"/>
        <v>155.95229414776753</v>
      </c>
      <c r="F44" s="59"/>
      <c r="G44" s="60"/>
    </row>
    <row r="45" spans="1:12" x14ac:dyDescent="0.2">
      <c r="A45" s="29" t="s">
        <v>37</v>
      </c>
      <c r="B45" s="55">
        <f t="shared" si="5"/>
        <v>2314.013999999996</v>
      </c>
      <c r="C45" s="56"/>
      <c r="D45" s="57"/>
      <c r="E45" s="58">
        <f t="shared" si="6"/>
        <v>66.133590382232029</v>
      </c>
      <c r="F45" s="59"/>
      <c r="G45" s="60"/>
    </row>
    <row r="46" spans="1:12" x14ac:dyDescent="0.2">
      <c r="A46" s="30" t="s">
        <v>38</v>
      </c>
      <c r="B46" s="55">
        <f t="shared" ref="B46" si="7">(0.333333333333333)*$I$7*(SUMPRODUCT(B38:L38,$B$29:$L$29))</f>
        <v>385.55599999999924</v>
      </c>
      <c r="C46" s="56"/>
      <c r="D46" s="57"/>
      <c r="E46" s="58">
        <f t="shared" si="6"/>
        <v>11.019035569107123</v>
      </c>
      <c r="F46" s="59"/>
      <c r="G46" s="60"/>
    </row>
  </sheetData>
  <mergeCells count="17">
    <mergeCell ref="A6:B6"/>
    <mergeCell ref="A33:C33"/>
    <mergeCell ref="B41:D41"/>
    <mergeCell ref="E41:G41"/>
    <mergeCell ref="B15:L15"/>
    <mergeCell ref="B13:L13"/>
    <mergeCell ref="B11:L11"/>
    <mergeCell ref="B46:D46"/>
    <mergeCell ref="E42:G42"/>
    <mergeCell ref="E43:G43"/>
    <mergeCell ref="E44:G44"/>
    <mergeCell ref="E45:G45"/>
    <mergeCell ref="E46:G46"/>
    <mergeCell ref="B42:D42"/>
    <mergeCell ref="B43:D43"/>
    <mergeCell ref="B44:D44"/>
    <mergeCell ref="B45:D45"/>
  </mergeCells>
  <phoneticPr fontId="0" type="noConversion"/>
  <pageMargins left="0.75" right="0.75" top="1" bottom="1" header="0.5" footer="0.5"/>
  <pageSetup scale="7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4"/>
  <sheetViews>
    <sheetView tabSelected="1" workbookViewId="0">
      <selection activeCell="L39" sqref="L39"/>
    </sheetView>
  </sheetViews>
  <sheetFormatPr baseColWidth="10" defaultColWidth="9.140625" defaultRowHeight="12.75" x14ac:dyDescent="0.2"/>
  <cols>
    <col min="1" max="1" width="16.5703125" customWidth="1"/>
  </cols>
  <sheetData>
    <row r="1" spans="1:12" x14ac:dyDescent="0.2">
      <c r="A1" s="1" t="s">
        <v>22</v>
      </c>
    </row>
    <row r="2" spans="1:12" x14ac:dyDescent="0.2">
      <c r="A2" s="1"/>
    </row>
    <row r="3" spans="1:12" x14ac:dyDescent="0.2">
      <c r="A3" s="1" t="s">
        <v>17</v>
      </c>
      <c r="G3" s="73" t="s">
        <v>28</v>
      </c>
      <c r="H3" s="74"/>
      <c r="I3" s="26"/>
      <c r="J3" s="27"/>
      <c r="K3" s="27"/>
      <c r="L3" s="28"/>
    </row>
    <row r="4" spans="1:12" x14ac:dyDescent="0.2">
      <c r="G4" s="73" t="s">
        <v>18</v>
      </c>
      <c r="H4" s="74"/>
      <c r="I4" s="26"/>
      <c r="J4" s="27"/>
      <c r="K4" s="27"/>
      <c r="L4" s="28"/>
    </row>
    <row r="5" spans="1:12" x14ac:dyDescent="0.2">
      <c r="H5" s="14"/>
      <c r="I5" s="3"/>
      <c r="J5" s="3"/>
      <c r="K5" s="3"/>
      <c r="L5" s="3"/>
    </row>
    <row r="6" spans="1:12" x14ac:dyDescent="0.2">
      <c r="A6" s="61" t="s">
        <v>25</v>
      </c>
      <c r="B6" s="61"/>
    </row>
    <row r="7" spans="1:12" x14ac:dyDescent="0.2">
      <c r="B7" s="34" t="s">
        <v>0</v>
      </c>
      <c r="C7">
        <v>101.7</v>
      </c>
      <c r="D7" s="36" t="s">
        <v>5</v>
      </c>
      <c r="E7" s="37" t="s">
        <v>7</v>
      </c>
      <c r="F7" s="35"/>
      <c r="G7" s="35"/>
      <c r="I7" s="25">
        <v>10.17</v>
      </c>
      <c r="J7" s="36" t="s">
        <v>5</v>
      </c>
    </row>
    <row r="8" spans="1:12" x14ac:dyDescent="0.2">
      <c r="B8" s="34" t="s">
        <v>1</v>
      </c>
      <c r="C8">
        <v>6</v>
      </c>
      <c r="D8" s="36" t="s">
        <v>5</v>
      </c>
      <c r="E8" s="37" t="s">
        <v>6</v>
      </c>
      <c r="F8" s="35"/>
      <c r="G8" s="35"/>
      <c r="I8" s="25"/>
      <c r="J8" s="36" t="s">
        <v>5</v>
      </c>
    </row>
    <row r="10" spans="1:12" ht="13.5" thickBot="1" x14ac:dyDescent="0.25"/>
    <row r="11" spans="1:12" ht="13.5" thickTop="1" x14ac:dyDescent="0.2">
      <c r="A11" s="16"/>
      <c r="B11" s="70" t="s">
        <v>27</v>
      </c>
      <c r="C11" s="71"/>
      <c r="D11" s="71"/>
      <c r="E11" s="71"/>
      <c r="F11" s="71"/>
      <c r="G11" s="71"/>
      <c r="H11" s="71"/>
      <c r="I11" s="71"/>
      <c r="J11" s="71"/>
      <c r="K11" s="71"/>
      <c r="L11" s="72"/>
    </row>
    <row r="12" spans="1:12" x14ac:dyDescent="0.2">
      <c r="A12" s="17"/>
      <c r="B12" s="3"/>
      <c r="C12" s="3"/>
      <c r="D12" s="3"/>
      <c r="E12" s="3"/>
      <c r="F12" s="3"/>
      <c r="G12" s="3"/>
      <c r="H12" s="3"/>
      <c r="I12" s="3"/>
      <c r="J12" s="3"/>
      <c r="K12" s="3"/>
      <c r="L12" s="18"/>
    </row>
    <row r="13" spans="1:12" x14ac:dyDescent="0.2">
      <c r="A13" s="17"/>
      <c r="B13" s="67" t="s">
        <v>8</v>
      </c>
      <c r="C13" s="68"/>
      <c r="D13" s="68"/>
      <c r="E13" s="68"/>
      <c r="F13" s="68"/>
      <c r="G13" s="68"/>
      <c r="H13" s="68"/>
      <c r="I13" s="68"/>
      <c r="J13" s="68"/>
      <c r="K13" s="68"/>
      <c r="L13" s="69"/>
    </row>
    <row r="14" spans="1:12" x14ac:dyDescent="0.2">
      <c r="A14" s="17"/>
      <c r="B14" s="4"/>
      <c r="C14" s="4"/>
      <c r="D14" s="4"/>
      <c r="E14" s="4"/>
      <c r="F14" s="4"/>
      <c r="G14" s="4"/>
      <c r="H14" s="4"/>
      <c r="I14" s="4"/>
      <c r="J14" s="4"/>
      <c r="K14" s="4"/>
      <c r="L14" s="19"/>
    </row>
    <row r="15" spans="1:12" x14ac:dyDescent="0.2">
      <c r="A15" s="17"/>
      <c r="B15" s="63" t="s">
        <v>33</v>
      </c>
      <c r="C15" s="63"/>
      <c r="D15" s="63"/>
      <c r="E15" s="63"/>
      <c r="F15" s="63"/>
      <c r="G15" s="63"/>
      <c r="H15" s="63"/>
      <c r="I15" s="63"/>
      <c r="J15" s="63"/>
      <c r="K15" s="63"/>
      <c r="L15" s="66"/>
    </row>
    <row r="16" spans="1:12" x14ac:dyDescent="0.2">
      <c r="A16" s="20" t="s">
        <v>2</v>
      </c>
      <c r="B16" s="8" t="s">
        <v>29</v>
      </c>
      <c r="C16" s="5"/>
      <c r="D16" s="5"/>
      <c r="E16" s="5"/>
      <c r="F16" s="5"/>
      <c r="G16" s="5"/>
      <c r="H16" s="5"/>
      <c r="I16" s="5"/>
      <c r="J16" s="5"/>
      <c r="K16" s="5"/>
      <c r="L16" s="21" t="s">
        <v>30</v>
      </c>
    </row>
    <row r="17" spans="1:12" x14ac:dyDescent="0.2">
      <c r="A17" s="22" t="s">
        <v>10</v>
      </c>
      <c r="B17" s="9">
        <v>0</v>
      </c>
      <c r="C17" s="7">
        <v>1</v>
      </c>
      <c r="D17" s="7">
        <v>2</v>
      </c>
      <c r="E17" s="7">
        <v>3</v>
      </c>
      <c r="F17" s="7">
        <v>4</v>
      </c>
      <c r="G17" s="7">
        <v>5</v>
      </c>
      <c r="H17" s="7">
        <v>6</v>
      </c>
      <c r="I17" s="7">
        <v>7</v>
      </c>
      <c r="J17" s="7">
        <v>8</v>
      </c>
      <c r="K17" s="7">
        <v>9</v>
      </c>
      <c r="L17" s="23">
        <v>10</v>
      </c>
    </row>
    <row r="18" spans="1:12" x14ac:dyDescent="0.2">
      <c r="A18" s="45">
        <v>10</v>
      </c>
      <c r="B18" s="46">
        <v>1.1000000000000001</v>
      </c>
      <c r="C18" s="46">
        <v>5.2</v>
      </c>
      <c r="D18" s="46">
        <v>8.6</v>
      </c>
      <c r="E18" s="46">
        <v>10.1</v>
      </c>
      <c r="F18" s="46">
        <v>10.8</v>
      </c>
      <c r="G18" s="46">
        <v>11.1</v>
      </c>
      <c r="H18" s="46">
        <v>11</v>
      </c>
      <c r="I18" s="46">
        <v>10.8</v>
      </c>
      <c r="J18" s="46">
        <v>10.6</v>
      </c>
      <c r="K18" s="46">
        <v>10.1</v>
      </c>
      <c r="L18" s="46">
        <v>9.6999999999999993</v>
      </c>
    </row>
    <row r="19" spans="1:12" x14ac:dyDescent="0.2">
      <c r="A19" s="45">
        <v>9</v>
      </c>
      <c r="B19" s="46">
        <v>0.8</v>
      </c>
      <c r="C19" s="46">
        <v>4.7</v>
      </c>
      <c r="D19" s="46">
        <v>8.1</v>
      </c>
      <c r="E19" s="46">
        <v>9.6999999999999993</v>
      </c>
      <c r="F19" s="46">
        <v>10.6</v>
      </c>
      <c r="G19" s="46">
        <v>10.9</v>
      </c>
      <c r="H19" s="46">
        <v>10.8</v>
      </c>
      <c r="I19" s="46">
        <v>10.7</v>
      </c>
      <c r="J19" s="46">
        <v>10.4</v>
      </c>
      <c r="K19" s="46">
        <v>10</v>
      </c>
      <c r="L19" s="46">
        <v>9.6</v>
      </c>
    </row>
    <row r="20" spans="1:12" x14ac:dyDescent="0.2">
      <c r="A20" s="45">
        <v>8</v>
      </c>
      <c r="B20" s="46">
        <v>0.5</v>
      </c>
      <c r="C20" s="46">
        <v>4.0999999999999996</v>
      </c>
      <c r="D20" s="46">
        <v>7.6</v>
      </c>
      <c r="E20" s="46">
        <v>9.4</v>
      </c>
      <c r="F20" s="46">
        <v>10.4</v>
      </c>
      <c r="G20" s="46">
        <v>10.8</v>
      </c>
      <c r="H20" s="46">
        <v>10.7</v>
      </c>
      <c r="I20" s="46">
        <v>10.6</v>
      </c>
      <c r="J20" s="46">
        <v>10.199999999999999</v>
      </c>
      <c r="K20" s="46">
        <v>9.9</v>
      </c>
      <c r="L20" s="46">
        <v>9.5</v>
      </c>
    </row>
    <row r="21" spans="1:12" x14ac:dyDescent="0.2">
      <c r="A21" s="45">
        <v>7</v>
      </c>
      <c r="B21" s="46">
        <v>0.3</v>
      </c>
      <c r="C21" s="46">
        <v>3.6</v>
      </c>
      <c r="D21" s="46">
        <v>7</v>
      </c>
      <c r="E21" s="46">
        <v>9.1</v>
      </c>
      <c r="F21" s="46">
        <v>10.199999999999999</v>
      </c>
      <c r="G21" s="46">
        <v>10.7</v>
      </c>
      <c r="H21" s="46">
        <v>10.6</v>
      </c>
      <c r="I21" s="46">
        <v>10.5</v>
      </c>
      <c r="J21" s="46">
        <v>10.1</v>
      </c>
      <c r="K21" s="46">
        <v>9.6999999999999993</v>
      </c>
      <c r="L21" s="46">
        <v>9.4</v>
      </c>
    </row>
    <row r="22" spans="1:12" x14ac:dyDescent="0.2">
      <c r="A22" s="47">
        <v>6</v>
      </c>
      <c r="B22" s="48">
        <v>0.1</v>
      </c>
      <c r="C22" s="48">
        <v>3</v>
      </c>
      <c r="D22" s="48">
        <v>6.3</v>
      </c>
      <c r="E22" s="48">
        <v>8.6999999999999993</v>
      </c>
      <c r="F22" s="48">
        <v>10</v>
      </c>
      <c r="G22" s="48">
        <v>10.6</v>
      </c>
      <c r="H22" s="48">
        <v>10.5</v>
      </c>
      <c r="I22" s="48">
        <v>10.199999999999999</v>
      </c>
      <c r="J22" s="48">
        <v>9.8000000000000007</v>
      </c>
      <c r="K22" s="48">
        <v>9.5</v>
      </c>
      <c r="L22" s="48">
        <v>9</v>
      </c>
    </row>
    <row r="23" spans="1:12" x14ac:dyDescent="0.2">
      <c r="A23" s="45">
        <v>5</v>
      </c>
      <c r="B23" s="46">
        <v>0</v>
      </c>
      <c r="C23" s="46">
        <v>2.4</v>
      </c>
      <c r="D23" s="46">
        <v>5.5</v>
      </c>
      <c r="E23" s="46">
        <v>8.1999999999999993</v>
      </c>
      <c r="F23" s="46">
        <v>9.5</v>
      </c>
      <c r="G23" s="46">
        <v>10.1</v>
      </c>
      <c r="H23" s="46">
        <v>10.1</v>
      </c>
      <c r="I23" s="46">
        <v>9.6999999999999993</v>
      </c>
      <c r="J23" s="46">
        <v>9.3000000000000007</v>
      </c>
      <c r="K23" s="46">
        <v>8.8000000000000007</v>
      </c>
      <c r="L23" s="46">
        <v>8</v>
      </c>
    </row>
    <row r="24" spans="1:12" x14ac:dyDescent="0.2">
      <c r="A24" s="45">
        <v>4</v>
      </c>
      <c r="B24" s="46">
        <v>0</v>
      </c>
      <c r="C24" s="46">
        <v>1.9</v>
      </c>
      <c r="D24" s="46">
        <v>4.5</v>
      </c>
      <c r="E24" s="46">
        <v>7.3</v>
      </c>
      <c r="F24" s="46">
        <v>8.8000000000000007</v>
      </c>
      <c r="G24" s="46">
        <v>9.4</v>
      </c>
      <c r="H24" s="46">
        <v>9.5</v>
      </c>
      <c r="I24" s="46">
        <v>9.1</v>
      </c>
      <c r="J24" s="46">
        <v>8.4</v>
      </c>
      <c r="K24" s="46">
        <v>7.3</v>
      </c>
      <c r="L24" s="46">
        <v>3.5</v>
      </c>
    </row>
    <row r="25" spans="1:12" x14ac:dyDescent="0.2">
      <c r="A25" s="45">
        <v>3</v>
      </c>
      <c r="B25" s="46">
        <v>0</v>
      </c>
      <c r="C25" s="46">
        <v>1.3</v>
      </c>
      <c r="D25" s="46">
        <v>3.5</v>
      </c>
      <c r="E25" s="46">
        <v>6.2</v>
      </c>
      <c r="F25" s="46">
        <v>7.5</v>
      </c>
      <c r="G25" s="46">
        <v>8.1999999999999993</v>
      </c>
      <c r="H25" s="46">
        <v>8.6</v>
      </c>
      <c r="I25" s="46">
        <v>7.5</v>
      </c>
      <c r="J25" s="46">
        <v>5</v>
      </c>
      <c r="K25" s="46">
        <v>0</v>
      </c>
      <c r="L25" s="46">
        <v>0</v>
      </c>
    </row>
    <row r="26" spans="1:12" x14ac:dyDescent="0.2">
      <c r="A26" s="45">
        <v>2</v>
      </c>
      <c r="B26" s="46">
        <v>0</v>
      </c>
      <c r="C26" s="46">
        <v>0.8</v>
      </c>
      <c r="D26" s="46">
        <v>2.2999999999999998</v>
      </c>
      <c r="E26" s="46">
        <v>4.5</v>
      </c>
      <c r="F26" s="46">
        <v>5.3</v>
      </c>
      <c r="G26" s="46">
        <v>6</v>
      </c>
      <c r="H26" s="46">
        <v>5.5</v>
      </c>
      <c r="I26" s="46">
        <v>2</v>
      </c>
      <c r="J26" s="46">
        <v>0</v>
      </c>
      <c r="K26" s="46">
        <v>0</v>
      </c>
      <c r="L26" s="46">
        <v>0</v>
      </c>
    </row>
    <row r="27" spans="1:12" x14ac:dyDescent="0.2">
      <c r="A27" s="45">
        <v>1</v>
      </c>
      <c r="B27" s="46">
        <v>0</v>
      </c>
      <c r="C27" s="46">
        <v>0.2</v>
      </c>
      <c r="D27" s="46">
        <v>1</v>
      </c>
      <c r="E27" s="46">
        <v>2.2000000000000002</v>
      </c>
      <c r="F27" s="46">
        <v>2.2000000000000002</v>
      </c>
      <c r="G27" s="46">
        <v>1.7</v>
      </c>
      <c r="H27" s="46">
        <v>0</v>
      </c>
      <c r="I27" s="46">
        <v>0</v>
      </c>
      <c r="J27" s="46">
        <v>0</v>
      </c>
      <c r="K27" s="46">
        <v>0</v>
      </c>
      <c r="L27" s="46">
        <v>0</v>
      </c>
    </row>
    <row r="28" spans="1:12" x14ac:dyDescent="0.2">
      <c r="A28" s="45">
        <v>0</v>
      </c>
      <c r="B28" s="46">
        <v>0</v>
      </c>
      <c r="C28" s="46">
        <v>0</v>
      </c>
      <c r="D28" s="46">
        <v>0</v>
      </c>
      <c r="E28" s="46">
        <v>0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0</v>
      </c>
      <c r="L28" s="46">
        <v>0</v>
      </c>
    </row>
    <row r="29" spans="1:12" x14ac:dyDescent="0.2">
      <c r="A29" s="15" t="s">
        <v>14</v>
      </c>
      <c r="B29" s="44">
        <v>1</v>
      </c>
      <c r="C29" s="44">
        <v>4</v>
      </c>
      <c r="D29" s="44">
        <v>2</v>
      </c>
      <c r="E29" s="44">
        <v>4</v>
      </c>
      <c r="F29" s="44">
        <v>2</v>
      </c>
      <c r="G29" s="44">
        <v>4</v>
      </c>
      <c r="H29" s="44">
        <v>2</v>
      </c>
      <c r="I29" s="44">
        <v>4</v>
      </c>
      <c r="J29" s="44">
        <v>2</v>
      </c>
      <c r="K29" s="44">
        <v>4</v>
      </c>
      <c r="L29" s="44">
        <v>1</v>
      </c>
    </row>
    <row r="30" spans="1:12" x14ac:dyDescent="0.2">
      <c r="A30" s="10" t="s">
        <v>11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3" spans="1:12" x14ac:dyDescent="0.2">
      <c r="A33" s="24" t="s">
        <v>19</v>
      </c>
      <c r="B33" s="42">
        <v>0</v>
      </c>
      <c r="C33" s="42">
        <v>10.17</v>
      </c>
      <c r="D33" s="42">
        <f>10.17*2</f>
        <v>20.34</v>
      </c>
      <c r="E33" s="42">
        <f>10.17*3</f>
        <v>30.509999999999998</v>
      </c>
      <c r="F33" s="42">
        <f>10.17*4</f>
        <v>40.68</v>
      </c>
      <c r="G33" s="42">
        <f>10.17*5</f>
        <v>50.85</v>
      </c>
      <c r="H33" s="42">
        <f>10.17*6</f>
        <v>61.019999999999996</v>
      </c>
      <c r="I33" s="42">
        <f>10.17*7</f>
        <v>71.19</v>
      </c>
      <c r="J33" s="42">
        <f>10.17*8</f>
        <v>81.36</v>
      </c>
      <c r="K33" s="42">
        <f>10.17*9</f>
        <v>91.53</v>
      </c>
      <c r="L33" s="42">
        <f>10.17*10</f>
        <v>101.7</v>
      </c>
    </row>
    <row r="34" spans="1:12" x14ac:dyDescent="0.2">
      <c r="A34" s="10" t="s">
        <v>31</v>
      </c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</row>
    <row r="35" spans="1:12" x14ac:dyDescent="0.2"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</row>
    <row r="36" spans="1:12" ht="13.5" thickBot="1" x14ac:dyDescent="0.25"/>
    <row r="37" spans="1:12" ht="15" customHeight="1" thickTop="1" x14ac:dyDescent="0.2">
      <c r="B37" s="78" t="s">
        <v>20</v>
      </c>
      <c r="C37" s="79"/>
      <c r="D37" s="82" t="s">
        <v>21</v>
      </c>
      <c r="E37" s="83"/>
      <c r="F37" s="79"/>
      <c r="G37" s="82" t="s">
        <v>32</v>
      </c>
      <c r="H37" s="83"/>
      <c r="I37" s="86"/>
    </row>
    <row r="38" spans="1:12" x14ac:dyDescent="0.2">
      <c r="B38" s="80"/>
      <c r="C38" s="81"/>
      <c r="D38" s="84"/>
      <c r="E38" s="85"/>
      <c r="F38" s="81"/>
      <c r="G38" s="84"/>
      <c r="H38" s="85"/>
      <c r="I38" s="87"/>
    </row>
    <row r="39" spans="1:12" x14ac:dyDescent="0.2">
      <c r="B39" s="76" t="s">
        <v>34</v>
      </c>
      <c r="C39" s="77"/>
      <c r="D39" s="75">
        <f>2*1/3*$I$7*SUMPRODUCT(B18:L18,$B29:L$29)</f>
        <v>1911.9599999999994</v>
      </c>
      <c r="E39" s="75"/>
      <c r="F39" s="75"/>
      <c r="G39" s="94">
        <f>2/D39*1/3*$I$7*SUMPRODUCT(B33:L33,B18:L18,$B$29:$L$29)</f>
        <v>55.877297872340435</v>
      </c>
      <c r="H39" s="94"/>
      <c r="I39" s="95"/>
    </row>
    <row r="40" spans="1:12" x14ac:dyDescent="0.2">
      <c r="B40" s="91" t="s">
        <v>35</v>
      </c>
      <c r="C40" s="73"/>
      <c r="D40" s="75">
        <f>2*1/3*$I$7*SUMPRODUCT(B20:L20,$B$29:$L$29)</f>
        <v>1810.2599999999998</v>
      </c>
      <c r="E40" s="75"/>
      <c r="F40" s="75"/>
      <c r="G40" s="94">
        <f>2/D40*1/3*$I$7*SUMPRODUCT(B33:L33,B20:L20,$B$29:$L$29)</f>
        <v>57.081505617977534</v>
      </c>
      <c r="H40" s="94"/>
      <c r="I40" s="95"/>
    </row>
    <row r="41" spans="1:12" x14ac:dyDescent="0.2">
      <c r="B41" s="92" t="s">
        <v>36</v>
      </c>
      <c r="C41" s="93"/>
      <c r="D41" s="75">
        <f>2*1/3*$I$7*SUMPRODUCT(B22:L22,$B$29:$L$29)</f>
        <v>1697.0339999999997</v>
      </c>
      <c r="E41" s="75"/>
      <c r="F41" s="75"/>
      <c r="G41" s="94">
        <f>2/D41*1/3*$I$7*SUMPRODUCT(B33:L33,B22:L22,$B$29:$L$29)</f>
        <v>58.265201757890544</v>
      </c>
      <c r="H41" s="94"/>
      <c r="I41" s="95"/>
    </row>
    <row r="42" spans="1:12" x14ac:dyDescent="0.2">
      <c r="B42" s="92" t="s">
        <v>37</v>
      </c>
      <c r="C42" s="93"/>
      <c r="D42" s="75">
        <f>2*1/3*$I$7*SUMPRODUCT(B24:L24,$B$29:$L$29)</f>
        <v>1396.002</v>
      </c>
      <c r="E42" s="75"/>
      <c r="F42" s="75"/>
      <c r="G42" s="94">
        <f>2/D42*1/3*$I$7*SUMPRODUCT($B$33:L33,B24:L24,$B$29:$L$29)</f>
        <v>57.918125303545409</v>
      </c>
      <c r="H42" s="94"/>
      <c r="I42" s="95"/>
    </row>
    <row r="43" spans="1:12" ht="13.5" thickBot="1" x14ac:dyDescent="0.25">
      <c r="B43" s="89" t="s">
        <v>38</v>
      </c>
      <c r="C43" s="90"/>
      <c r="D43" s="88">
        <f>2*1/3*$I$7*SUMPRODUCT(B26:L26,$B$29:$L$29)</f>
        <v>538.33199999999999</v>
      </c>
      <c r="E43" s="88"/>
      <c r="F43" s="88"/>
      <c r="G43" s="94">
        <f>2/D43*1/3*$I$7*SUMPRODUCT(B33:L33,B26:L26,$B$29:$L$29)</f>
        <v>44.932443324937026</v>
      </c>
      <c r="H43" s="94"/>
      <c r="I43" s="95"/>
    </row>
    <row r="44" spans="1:12" ht="13.5" thickTop="1" x14ac:dyDescent="0.2"/>
  </sheetData>
  <mergeCells count="24">
    <mergeCell ref="G43:I43"/>
    <mergeCell ref="G39:I39"/>
    <mergeCell ref="G40:I40"/>
    <mergeCell ref="G41:I41"/>
    <mergeCell ref="G42:I42"/>
    <mergeCell ref="D40:F40"/>
    <mergeCell ref="D41:F41"/>
    <mergeCell ref="D42:F42"/>
    <mergeCell ref="D43:F43"/>
    <mergeCell ref="B43:C43"/>
    <mergeCell ref="B40:C40"/>
    <mergeCell ref="B41:C41"/>
    <mergeCell ref="B42:C42"/>
    <mergeCell ref="G3:H3"/>
    <mergeCell ref="G4:H4"/>
    <mergeCell ref="B13:L13"/>
    <mergeCell ref="B15:L15"/>
    <mergeCell ref="D39:F39"/>
    <mergeCell ref="A6:B6"/>
    <mergeCell ref="B11:L11"/>
    <mergeCell ref="B39:C39"/>
    <mergeCell ref="B37:C38"/>
    <mergeCell ref="D37:F38"/>
    <mergeCell ref="G37:I38"/>
  </mergeCells>
  <phoneticPr fontId="0" type="noConversion"/>
  <pageMargins left="0.75" right="0.75" top="1" bottom="1" header="0.5" footer="0.5"/>
  <pageSetup scale="85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Volumen Sumergido</vt:lpstr>
      <vt:lpstr>Área Plano de Flotación</vt:lpstr>
      <vt:lpstr>DWL</vt:lpstr>
      <vt:lpstr>dx</vt:lpstr>
      <vt:lpstr>dz</vt:lpstr>
      <vt:lpstr>LPP</vt:lpstr>
    </vt:vector>
  </TitlesOfParts>
  <Company>Micron Electronics,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Pc</cp:lastModifiedBy>
  <cp:lastPrinted>2019-04-30T01:04:29Z</cp:lastPrinted>
  <dcterms:created xsi:type="dcterms:W3CDTF">2000-08-16T15:03:19Z</dcterms:created>
  <dcterms:modified xsi:type="dcterms:W3CDTF">2021-06-16T03:30:12Z</dcterms:modified>
</cp:coreProperties>
</file>