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Escuela Naval Arturo Prat\4 Cuarto año\Investigación de Operaciones\"/>
    </mc:Choice>
  </mc:AlternateContent>
  <xr:revisionPtr revIDLastSave="0" documentId="13_ncr:1_{576A23EC-C8E1-49AD-88E9-5FF296168D20}" xr6:coauthVersionLast="47" xr6:coauthVersionMax="47" xr10:uidLastSave="{00000000-0000-0000-0000-000000000000}"/>
  <bookViews>
    <workbookView xWindow="-120" yWindow="-120" windowWidth="20730" windowHeight="11040" xr2:uid="{FC6A5E85-5A09-45CB-82F4-579D0262561A}"/>
  </bookViews>
  <sheets>
    <sheet name="06_PLANTILLA_Y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7" i="1" l="1"/>
  <c r="D48" i="1"/>
  <c r="D46" i="1"/>
  <c r="B46" i="1"/>
  <c r="B35" i="1"/>
  <c r="B33" i="1"/>
  <c r="E24" i="1"/>
  <c r="E23" i="1"/>
  <c r="E25" i="1" s="1"/>
  <c r="G23" i="1"/>
  <c r="G24" i="1" s="1"/>
  <c r="G25" i="1" s="1"/>
  <c r="G26" i="1" s="1"/>
  <c r="F23" i="1"/>
  <c r="E22" i="1"/>
  <c r="M11" i="1"/>
  <c r="N11" i="1"/>
  <c r="E7" i="1"/>
  <c r="F7" i="1"/>
  <c r="G7" i="1"/>
  <c r="H7" i="1"/>
  <c r="I7" i="1"/>
  <c r="J7" i="1"/>
  <c r="K7" i="1"/>
  <c r="L7" i="1"/>
  <c r="N13" i="1" s="1"/>
  <c r="O13" i="1" s="1"/>
  <c r="P13" i="1" s="1"/>
  <c r="Q13" i="1" s="1"/>
  <c r="A11" i="1"/>
  <c r="D11" i="1"/>
  <c r="R11" i="1"/>
  <c r="S11" i="1"/>
  <c r="W11" i="1"/>
  <c r="X11" i="1"/>
  <c r="Y11" i="1"/>
  <c r="Z11" i="1"/>
  <c r="AA11" i="1"/>
  <c r="AB11" i="1"/>
  <c r="AC11" i="1"/>
  <c r="AD11" i="1"/>
  <c r="A12" i="1"/>
  <c r="D12" i="1"/>
  <c r="Y12" i="1" s="1"/>
  <c r="M12" i="1"/>
  <c r="N12" i="1" s="1"/>
  <c r="O12" i="1" s="1"/>
  <c r="P12" i="1" s="1"/>
  <c r="Q12" i="1" s="1"/>
  <c r="R12" i="1"/>
  <c r="S12" i="1"/>
  <c r="W12" i="1"/>
  <c r="X12" i="1"/>
  <c r="Z12" i="1"/>
  <c r="AA12" i="1"/>
  <c r="AB12" i="1"/>
  <c r="AC12" i="1"/>
  <c r="AD12" i="1"/>
  <c r="A13" i="1"/>
  <c r="D13" i="1"/>
  <c r="X13" i="1" s="1"/>
  <c r="M13" i="1"/>
  <c r="R13" i="1"/>
  <c r="S13" i="1"/>
  <c r="W13" i="1"/>
  <c r="Y13" i="1"/>
  <c r="Z13" i="1"/>
  <c r="AA13" i="1"/>
  <c r="AB13" i="1"/>
  <c r="AC13" i="1"/>
  <c r="AD13" i="1"/>
  <c r="A14" i="1"/>
  <c r="D14" i="1"/>
  <c r="M14" i="1"/>
  <c r="N14" i="1" s="1"/>
  <c r="O14" i="1" s="1"/>
  <c r="P14" i="1" s="1"/>
  <c r="Q14" i="1" s="1"/>
  <c r="R14" i="1"/>
  <c r="S14" i="1"/>
  <c r="W14" i="1"/>
  <c r="X14" i="1"/>
  <c r="Y14" i="1"/>
  <c r="Z14" i="1"/>
  <c r="AA14" i="1"/>
  <c r="AB14" i="1"/>
  <c r="AC14" i="1"/>
  <c r="AD14" i="1"/>
  <c r="A15" i="1"/>
  <c r="D15" i="1"/>
  <c r="X15" i="1" s="1"/>
  <c r="M15" i="1"/>
  <c r="N15" i="1"/>
  <c r="O15" i="1"/>
  <c r="P15" i="1"/>
  <c r="Q15" i="1"/>
  <c r="R15" i="1"/>
  <c r="S15" i="1"/>
  <c r="W15" i="1"/>
  <c r="Y15" i="1"/>
  <c r="Z15" i="1"/>
  <c r="AA15" i="1"/>
  <c r="AB15" i="1"/>
  <c r="AC15" i="1"/>
  <c r="AD15" i="1"/>
  <c r="A16" i="1"/>
  <c r="D16" i="1"/>
  <c r="M16" i="1"/>
  <c r="S16" i="1" s="1"/>
  <c r="N16" i="1"/>
  <c r="O16" i="1"/>
  <c r="P16" i="1"/>
  <c r="Q16" i="1"/>
  <c r="R16" i="1"/>
  <c r="W16" i="1"/>
  <c r="X16" i="1"/>
  <c r="Y16" i="1"/>
  <c r="Z16" i="1"/>
  <c r="AA16" i="1"/>
  <c r="AB16" i="1"/>
  <c r="AC16" i="1"/>
  <c r="AD16" i="1"/>
  <c r="A17" i="1"/>
  <c r="D17" i="1"/>
  <c r="AC17" i="1" s="1"/>
  <c r="M17" i="1"/>
  <c r="R17" i="1" s="1"/>
  <c r="N17" i="1"/>
  <c r="O17" i="1"/>
  <c r="P17" i="1"/>
  <c r="Q17" i="1"/>
  <c r="W17" i="1"/>
  <c r="X17" i="1"/>
  <c r="Y17" i="1"/>
  <c r="Z17" i="1"/>
  <c r="AA17" i="1"/>
  <c r="AB17" i="1"/>
  <c r="A18" i="1"/>
  <c r="D18" i="1"/>
  <c r="AB18" i="1" s="1"/>
  <c r="M18" i="1"/>
  <c r="R18" i="1" s="1"/>
  <c r="N18" i="1"/>
  <c r="O18" i="1"/>
  <c r="P18" i="1"/>
  <c r="Q18" i="1" s="1"/>
  <c r="X18" i="1"/>
  <c r="Y18" i="1"/>
  <c r="Z18" i="1"/>
  <c r="AA18" i="1"/>
  <c r="A19" i="1"/>
  <c r="D19" i="1"/>
  <c r="AA19" i="1" s="1"/>
  <c r="M19" i="1"/>
  <c r="R19" i="1" s="1"/>
  <c r="N19" i="1"/>
  <c r="O19" i="1"/>
  <c r="P19" i="1" s="1"/>
  <c r="Q19" i="1" s="1"/>
  <c r="X19" i="1"/>
  <c r="Y19" i="1"/>
  <c r="Z19" i="1"/>
  <c r="A20" i="1"/>
  <c r="D20" i="1"/>
  <c r="Z20" i="1" s="1"/>
  <c r="M20" i="1"/>
  <c r="S20" i="1" s="1"/>
  <c r="N20" i="1"/>
  <c r="O20" i="1" s="1"/>
  <c r="P20" i="1" s="1"/>
  <c r="Q20" i="1" s="1"/>
  <c r="W20" i="1"/>
  <c r="X20" i="1"/>
  <c r="Y20" i="1"/>
  <c r="F22" i="1"/>
  <c r="G22" i="1"/>
  <c r="H22" i="1"/>
  <c r="I22" i="1"/>
  <c r="J22" i="1"/>
  <c r="K22" i="1"/>
  <c r="K23" i="1" s="1"/>
  <c r="K24" i="1" s="1"/>
  <c r="K25" i="1" s="1"/>
  <c r="K26" i="1" s="1"/>
  <c r="L22" i="1"/>
  <c r="L23" i="1" s="1"/>
  <c r="L24" i="1" s="1"/>
  <c r="L25" i="1" s="1"/>
  <c r="L26" i="1" s="1"/>
  <c r="F24" i="1"/>
  <c r="F25" i="1"/>
  <c r="F55" i="1" s="1"/>
  <c r="F26" i="1"/>
  <c r="E27" i="1"/>
  <c r="F27" i="1"/>
  <c r="G27" i="1"/>
  <c r="H27" i="1"/>
  <c r="I27" i="1"/>
  <c r="J27" i="1"/>
  <c r="K27" i="1"/>
  <c r="L27" i="1"/>
  <c r="E28" i="1"/>
  <c r="F28" i="1"/>
  <c r="G28" i="1"/>
  <c r="H28" i="1"/>
  <c r="I28" i="1"/>
  <c r="J28" i="1"/>
  <c r="K28" i="1"/>
  <c r="L28" i="1"/>
  <c r="E34" i="1"/>
  <c r="E35" i="1"/>
  <c r="E36" i="1"/>
  <c r="E37" i="1"/>
  <c r="D55" i="1"/>
  <c r="O11" i="1" l="1"/>
  <c r="P11" i="1" s="1"/>
  <c r="Q11" i="1" s="1"/>
  <c r="E26" i="1"/>
  <c r="B32" i="1"/>
  <c r="W19" i="1"/>
  <c r="AC20" i="1"/>
  <c r="R20" i="1"/>
  <c r="AD19" i="1"/>
  <c r="S19" i="1"/>
  <c r="AD20" i="1"/>
  <c r="W18" i="1"/>
  <c r="J23" i="1"/>
  <c r="J24" i="1" s="1"/>
  <c r="J25" i="1" s="1"/>
  <c r="J26" i="1" s="1"/>
  <c r="AB20" i="1"/>
  <c r="AC19" i="1"/>
  <c r="AD18" i="1"/>
  <c r="S18" i="1"/>
  <c r="I23" i="1"/>
  <c r="I24" i="1" s="1"/>
  <c r="I25" i="1" s="1"/>
  <c r="I26" i="1" s="1"/>
  <c r="AA20" i="1"/>
  <c r="AB19" i="1"/>
  <c r="AC18" i="1"/>
  <c r="AD17" i="1"/>
  <c r="B41" i="1" s="1"/>
  <c r="S17" i="1"/>
  <c r="D57" i="1"/>
  <c r="H23" i="1"/>
  <c r="H24" i="1" s="1"/>
  <c r="H25" i="1" s="1"/>
  <c r="H26" i="1" s="1"/>
  <c r="H55" i="1" s="1"/>
  <c r="B37" i="1" l="1"/>
  <c r="B39" i="1" s="1"/>
  <c r="B34" i="1"/>
  <c r="F58" i="1"/>
  <c r="D58" i="1"/>
  <c r="F57" i="1"/>
  <c r="B42" i="1" l="1"/>
  <c r="B45" i="1" s="1"/>
  <c r="B36" i="1"/>
  <c r="B38" i="1" s="1"/>
  <c r="B40" i="1" s="1"/>
  <c r="B43" i="1" l="1"/>
  <c r="B44" i="1" l="1"/>
  <c r="B48" i="1"/>
  <c r="B49" i="1" s="1"/>
  <c r="E33" i="1"/>
  <c r="B47" i="1" l="1"/>
</calcChain>
</file>

<file path=xl/sharedStrings.xml><?xml version="1.0" encoding="utf-8"?>
<sst xmlns="http://schemas.openxmlformats.org/spreadsheetml/2006/main" count="100" uniqueCount="92">
  <si>
    <t>Revisa R² para confianza.</t>
  </si>
  <si>
    <t>Resumen general + predicción.</t>
  </si>
  <si>
    <t>Para modelo usa Y = β0 + β1X.</t>
  </si>
  <si>
    <t>No la des vuelta.</t>
  </si>
  <si>
    <t>E11:L20</t>
  </si>
  <si>
    <t>Copia la tabla tal como viene Y\X.</t>
  </si>
  <si>
    <t>Columna D calcula marcas de Y.</t>
  </si>
  <si>
    <t>B11:C20</t>
  </si>
  <si>
    <t>Escribe límites de Y en filas.</t>
  </si>
  <si>
    <t>Fila 7 calcula marcas de X.</t>
  </si>
  <si>
    <t>E5:L6</t>
  </si>
  <si>
    <t>Escribe límites de X en columnas.</t>
  </si>
  <si>
    <t>Chequeo</t>
  </si>
  <si>
    <t>Dónde escribir/mirar</t>
  </si>
  <si>
    <t>Acción</t>
  </si>
  <si>
    <t>Paso</t>
  </si>
  <si>
    <t>PASOS PARA USAR 06_PLANTILLA_YX</t>
  </si>
  <si>
    <t>Resultado menor desviación</t>
  </si>
  <si>
    <t>Resultado mayor promedio</t>
  </si>
  <si>
    <t>Ingrese columna X# para ver detalle</t>
  </si>
  <si>
    <t>Menor desviación estándar de Y por rango X</t>
  </si>
  <si>
    <t>Mayor promedio de Y por rango X</t>
  </si>
  <si>
    <t>4) SELECTORES RÁPIDOS</t>
  </si>
  <si>
    <t>Calidad modelo</t>
  </si>
  <si>
    <t>R²</t>
  </si>
  <si>
    <t>Modelo Y=a+bX</t>
  </si>
  <si>
    <t>Beta 0</t>
  </si>
  <si>
    <t>Beta 1</t>
  </si>
  <si>
    <t>Tipo relación</t>
  </si>
  <si>
    <t>Correlación r</t>
  </si>
  <si>
    <t>Cov(X,Y)</t>
  </si>
  <si>
    <t>Suma n*mX*mY</t>
  </si>
  <si>
    <t>CV Y</t>
  </si>
  <si>
    <t>CV X</t>
  </si>
  <si>
    <t>S Y</t>
  </si>
  <si>
    <t>Comentario</t>
  </si>
  <si>
    <t>S X</t>
  </si>
  <si>
    <t>Tipo</t>
  </si>
  <si>
    <t>Varianza Y</t>
  </si>
  <si>
    <t>X máximo observado</t>
  </si>
  <si>
    <t>Varianza X</t>
  </si>
  <si>
    <t>X mínimo observado</t>
  </si>
  <si>
    <t>Media Y</t>
  </si>
  <si>
    <t>Respuesta modelo</t>
  </si>
  <si>
    <t>Resultado</t>
  </si>
  <si>
    <t>Celda/bloque</t>
  </si>
  <si>
    <t>Qué pide</t>
  </si>
  <si>
    <t>Pregunta</t>
  </si>
  <si>
    <t>Y estimado</t>
  </si>
  <si>
    <t>Media X</t>
  </si>
  <si>
    <t>Ingresa aquí</t>
  </si>
  <si>
    <t>Valor X a predecir</t>
  </si>
  <si>
    <t>Total n</t>
  </si>
  <si>
    <t>RESPUESTAS MODELO / PARA COPIAR</t>
  </si>
  <si>
    <t>3) PREDICCIÓN</t>
  </si>
  <si>
    <t>2) RESUMEN GENERAL AUTOMÁTICO</t>
  </si>
  <si>
    <t>Moda Y | X</t>
  </si>
  <si>
    <t>Intervalo modal Y | X</t>
  </si>
  <si>
    <t>CV Y | X</t>
  </si>
  <si>
    <t>S Y | X</t>
  </si>
  <si>
    <t>Var Y | X</t>
  </si>
  <si>
    <t>Y prom. | X</t>
  </si>
  <si>
    <t>Total X n.j</t>
  </si>
  <si>
    <t>Moda X | Y</t>
  </si>
  <si>
    <t>Intervalo modal X | Y</t>
  </si>
  <si>
    <t>CV X | Y</t>
  </si>
  <si>
    <t>S X | Y</t>
  </si>
  <si>
    <t>Var X | Y</t>
  </si>
  <si>
    <t>X prom. | Y</t>
  </si>
  <si>
    <t>Total Y</t>
  </si>
  <si>
    <t>X8</t>
  </si>
  <si>
    <t>X7</t>
  </si>
  <si>
    <t>X6</t>
  </si>
  <si>
    <t>X5</t>
  </si>
  <si>
    <t>X4</t>
  </si>
  <si>
    <t>X3</t>
  </si>
  <si>
    <t>X2</t>
  </si>
  <si>
    <t>X1</t>
  </si>
  <si>
    <t>mY</t>
  </si>
  <si>
    <t>L sup Y</t>
  </si>
  <si>
    <t>L inf Y</t>
  </si>
  <si>
    <t>Intervalo Y</t>
  </si>
  <si>
    <t>AUX: n·mX·mY</t>
  </si>
  <si>
    <t>Marca de clase X</t>
  </si>
  <si>
    <t>Límite superior X</t>
  </si>
  <si>
    <t>Límite inferior X</t>
  </si>
  <si>
    <t>1) INTERVALOS DE X EN COLUMNAS Y Y EN FILAS</t>
  </si>
  <si>
    <t>Para ejercicios donde la tabla viene como Y\X: filas = Y, columnas = X. El modelo correcto será Y = a + bX.</t>
  </si>
  <si>
    <t>PLANTILLA VACÍA — TABLA Y\X INVERTIDA</t>
  </si>
  <si>
    <t>Bárbara Cofré Marín</t>
  </si>
  <si>
    <t>4°J</t>
  </si>
  <si>
    <t>Reemplazar Betas y X según corresponda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</si>
</sst>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0.000"/>
    <numFmt numFmtId="166" formatCode="0.0"/>
  </numFmts>
  <fonts count="7" x14ac:knownFonts="1">
    <font>
      <sz val="11"/>
      <name val="Carlito"/>
    </font>
    <font>
      <b/>
      <sz val="11"/>
      <color rgb="FFFFFFFF"/>
      <name val="Carlito"/>
    </font>
    <font>
      <b/>
      <sz val="12"/>
      <color rgb="FFFFFFFF"/>
      <name val="Carlito"/>
    </font>
    <font>
      <sz val="11"/>
      <color rgb="FF000000"/>
      <name val="Carlito"/>
    </font>
    <font>
      <sz val="11"/>
      <color rgb="FF0000FF"/>
      <name val="Carlito"/>
    </font>
    <font>
      <i/>
      <sz val="10"/>
      <color rgb="FF334155"/>
      <name val="Carlito"/>
    </font>
    <font>
      <b/>
      <sz val="14"/>
      <color rgb="FFFFFFFF"/>
      <name val="Carlito"/>
    </font>
  </fonts>
  <fills count="13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17365D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7030A0"/>
      </patternFill>
    </fill>
    <fill>
      <patternFill patternType="solid">
        <fgColor rgb="FFC00000"/>
      </patternFill>
    </fill>
    <fill>
      <patternFill patternType="solid">
        <fgColor rgb="FF5B9BD5"/>
      </patternFill>
    </fill>
    <fill>
      <patternFill patternType="solid">
        <fgColor rgb="FF0F766E"/>
      </patternFill>
    </fill>
    <fill>
      <patternFill patternType="solid">
        <fgColor rgb="FFEAF4FF"/>
      </patternFill>
    </fill>
    <fill>
      <patternFill patternType="solid">
        <fgColor rgb="FF1F4E78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6" fillId="11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10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166" fontId="3" fillId="4" borderId="0" xfId="0" applyNumberFormat="1" applyFont="1" applyFill="1" applyAlignment="1">
      <alignment horizontal="center" vertical="center"/>
    </xf>
    <xf numFmtId="2" fontId="3" fillId="4" borderId="0" xfId="0" applyNumberFormat="1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10" fontId="3" fillId="4" borderId="0" xfId="0" applyNumberFormat="1" applyFont="1" applyFill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7934-F3C3-43A9-B813-63B0D1CC0784}">
  <dimension ref="A1:AD77"/>
  <sheetViews>
    <sheetView tabSelected="1" topLeftCell="A36" workbookViewId="0">
      <selection activeCell="D44" sqref="D44"/>
    </sheetView>
  </sheetViews>
  <sheetFormatPr baseColWidth="10" defaultColWidth="8.75" defaultRowHeight="15" x14ac:dyDescent="0.25"/>
  <cols>
    <col min="1" max="1" width="15" style="9" customWidth="1"/>
    <col min="2" max="3" width="12" style="9" customWidth="1"/>
    <col min="4" max="4" width="16.875" style="9" bestFit="1" customWidth="1"/>
    <col min="5" max="9" width="11" style="9" customWidth="1"/>
    <col min="10" max="12" width="2.75" style="9" customWidth="1"/>
    <col min="13" max="13" width="8.75" style="9"/>
    <col min="14" max="26" width="16" style="9" customWidth="1"/>
    <col min="27" max="16384" width="8.75" style="9"/>
  </cols>
  <sheetData>
    <row r="1" spans="1:30" ht="20.85" customHeight="1" x14ac:dyDescent="0.25">
      <c r="A1" s="3" t="s">
        <v>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30" ht="19.149999999999999" customHeight="1" x14ac:dyDescent="0.25">
      <c r="A2" s="10" t="s">
        <v>87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4" spans="1:30" x14ac:dyDescent="0.25">
      <c r="A4" s="5" t="s">
        <v>86</v>
      </c>
      <c r="B4" s="5"/>
      <c r="C4" s="5"/>
      <c r="D4" s="5"/>
      <c r="E4" s="5" t="s">
        <v>77</v>
      </c>
      <c r="F4" s="5" t="s">
        <v>76</v>
      </c>
      <c r="G4" s="5" t="s">
        <v>75</v>
      </c>
      <c r="H4" s="5" t="s">
        <v>74</v>
      </c>
      <c r="I4" s="5" t="s">
        <v>73</v>
      </c>
      <c r="J4" s="5" t="s">
        <v>72</v>
      </c>
      <c r="K4" s="5" t="s">
        <v>71</v>
      </c>
      <c r="L4" s="5" t="s">
        <v>70</v>
      </c>
    </row>
    <row r="5" spans="1:30" x14ac:dyDescent="0.25">
      <c r="A5" s="9" t="s">
        <v>85</v>
      </c>
      <c r="E5" s="11">
        <v>0</v>
      </c>
      <c r="F5" s="11">
        <v>5</v>
      </c>
      <c r="G5" s="11">
        <v>10</v>
      </c>
      <c r="H5" s="11">
        <v>15</v>
      </c>
      <c r="I5" s="11"/>
      <c r="J5" s="11"/>
      <c r="K5" s="11"/>
      <c r="L5" s="11"/>
    </row>
    <row r="6" spans="1:30" x14ac:dyDescent="0.25">
      <c r="A6" s="9" t="s">
        <v>84</v>
      </c>
      <c r="E6" s="11">
        <v>5</v>
      </c>
      <c r="F6" s="11">
        <v>10</v>
      </c>
      <c r="G6" s="11">
        <v>15</v>
      </c>
      <c r="H6" s="11">
        <v>20</v>
      </c>
      <c r="I6" s="11"/>
      <c r="J6" s="11"/>
      <c r="K6" s="11"/>
      <c r="L6" s="11"/>
    </row>
    <row r="7" spans="1:30" x14ac:dyDescent="0.25">
      <c r="A7" s="9" t="s">
        <v>83</v>
      </c>
      <c r="E7" s="12">
        <f t="shared" ref="E7:L7" si="0">IF(OR(E5="",E6=""),"",AVERAGE(E5,E6))</f>
        <v>2.5</v>
      </c>
      <c r="F7" s="12">
        <f t="shared" si="0"/>
        <v>7.5</v>
      </c>
      <c r="G7" s="12">
        <f t="shared" si="0"/>
        <v>12.5</v>
      </c>
      <c r="H7" s="12">
        <f t="shared" si="0"/>
        <v>17.5</v>
      </c>
      <c r="I7" s="12" t="str">
        <f t="shared" si="0"/>
        <v/>
      </c>
      <c r="J7" s="12" t="str">
        <f t="shared" si="0"/>
        <v/>
      </c>
      <c r="K7" s="12" t="str">
        <f t="shared" si="0"/>
        <v/>
      </c>
      <c r="L7" s="12" t="str">
        <f t="shared" si="0"/>
        <v/>
      </c>
    </row>
    <row r="9" spans="1:30" x14ac:dyDescent="0.25">
      <c r="A9" s="13" t="s">
        <v>89</v>
      </c>
      <c r="B9" s="13"/>
      <c r="C9" s="13" t="s">
        <v>90</v>
      </c>
      <c r="W9" s="12" t="s">
        <v>82</v>
      </c>
      <c r="X9" s="12"/>
      <c r="Y9" s="12"/>
      <c r="Z9" s="12"/>
      <c r="AA9" s="12"/>
      <c r="AB9" s="12"/>
      <c r="AC9" s="12"/>
      <c r="AD9" s="12"/>
    </row>
    <row r="10" spans="1:30" ht="30" x14ac:dyDescent="0.25">
      <c r="A10" s="2" t="s">
        <v>81</v>
      </c>
      <c r="B10" s="2" t="s">
        <v>80</v>
      </c>
      <c r="C10" s="2" t="s">
        <v>79</v>
      </c>
      <c r="D10" s="2" t="s">
        <v>78</v>
      </c>
      <c r="E10" s="2" t="s">
        <v>77</v>
      </c>
      <c r="F10" s="2" t="s">
        <v>76</v>
      </c>
      <c r="G10" s="2" t="s">
        <v>75</v>
      </c>
      <c r="H10" s="2" t="s">
        <v>74</v>
      </c>
      <c r="I10" s="2" t="s">
        <v>73</v>
      </c>
      <c r="J10" s="2" t="s">
        <v>72</v>
      </c>
      <c r="K10" s="2" t="s">
        <v>71</v>
      </c>
      <c r="L10" s="2" t="s">
        <v>70</v>
      </c>
      <c r="M10" s="2" t="s">
        <v>69</v>
      </c>
      <c r="N10" s="2" t="s">
        <v>68</v>
      </c>
      <c r="O10" s="2" t="s">
        <v>67</v>
      </c>
      <c r="P10" s="2" t="s">
        <v>66</v>
      </c>
      <c r="Q10" s="2" t="s">
        <v>65</v>
      </c>
      <c r="R10" s="2" t="s">
        <v>64</v>
      </c>
      <c r="S10" s="2" t="s">
        <v>63</v>
      </c>
      <c r="W10" s="12"/>
      <c r="X10" s="12"/>
      <c r="Y10" s="12"/>
      <c r="Z10" s="12"/>
      <c r="AA10" s="12"/>
      <c r="AB10" s="12"/>
      <c r="AC10" s="12"/>
      <c r="AD10" s="12"/>
    </row>
    <row r="11" spans="1:30" x14ac:dyDescent="0.25">
      <c r="A11" s="12" t="str">
        <f>IF(OR(B11="",C11=""),"Y1","["&amp;ROUND(B11,2)&amp;"; "&amp;ROUND(C11,2)&amp;")")</f>
        <v>[3; 3,8)</v>
      </c>
      <c r="B11" s="11">
        <v>3</v>
      </c>
      <c r="C11" s="11">
        <v>3.8</v>
      </c>
      <c r="D11" s="12">
        <f t="shared" ref="D11:D20" si="1">IF(OR(B11="",C11=""),"",AVERAGE(B11,C11))</f>
        <v>3.4</v>
      </c>
      <c r="E11" s="11">
        <v>22</v>
      </c>
      <c r="F11" s="11">
        <v>27</v>
      </c>
      <c r="G11" s="11">
        <v>21</v>
      </c>
      <c r="H11" s="11">
        <v>0</v>
      </c>
      <c r="I11" s="11"/>
      <c r="J11" s="11"/>
      <c r="K11" s="11"/>
      <c r="L11" s="11"/>
      <c r="M11" s="12">
        <f>SUM(E11:L11)</f>
        <v>70</v>
      </c>
      <c r="N11" s="14">
        <f>IF(OR($M11=0,COUNT($E$7:$L$7)=0),"",(IFERROR(E11*E$7,0)+IFERROR(F11*F$7,0)+IFERROR(G11*G$7,0)+IFERROR(H11*H$7,0)+IFERROR(I11*I$7,0)+IFERROR(J11*J$7,0)+IFERROR(K11*K$7,0)+IFERROR(L11*L$7,0))/$M11)</f>
        <v>7.4285714285714288</v>
      </c>
      <c r="O11" s="14">
        <f t="shared" ref="O11:O20" si="2">IF(N11="","",(IFERROR(E11*(E$7-N11)^2,0)+IFERROR(F11*(F$7-N11)^2,0)+IFERROR(G11*(G$7-N11)^2,0)+IFERROR(H11*(H$7-N11)^2,0)+IFERROR(I11*(I$7-N11)^2,0)+IFERROR(J11*(J$7-N11)^2,0)+IFERROR(K11*(K$7-N11)^2,0)+IFERROR(L11*(L$7-N11)^2,0))/$M11)</f>
        <v>15.352040816326531</v>
      </c>
      <c r="P11" s="14">
        <f t="shared" ref="P11:P20" si="3">IF(O11="","",SQRT(O11))</f>
        <v>3.9181680434007076</v>
      </c>
      <c r="Q11" s="14">
        <f t="shared" ref="Q11:Q20" si="4">IFERROR(P11/N11,"")</f>
        <v>0.52744569815009523</v>
      </c>
      <c r="R11" s="14" t="str">
        <f t="shared" ref="R11:R20" si="5">IF($M11=0,"",INDEX($E$4:$L$4,1,MATCH(MAX(E11:L11),E11:L11,0)))</f>
        <v>X2</v>
      </c>
      <c r="S11" s="14">
        <f t="shared" ref="S11:S20" si="6">IF($M11=0,"",IFERROR(INDEX($E$5:$L$5,1,MATCH(MAX(E11:L11),E11:L11,0))+(INDEX($E$6:$L$6,1,MATCH(MAX(E11:L11),E11:L11,0))-INDEX($E$5:$L$5,1,MATCH(MAX(E11:L11),E11:L11,0)))*(MAX(E11:L11)-IF(MATCH(MAX(E11:L11),E11:L11,0)=1,0,INDEX(E11:L11,1,MATCH(MAX(E11:L11),E11:L11,0)-1)))/((MAX(E11:L11)-IF(MATCH(MAX(E11:L11),E11:L11,0)=1,0,INDEX(E11:L11,1,MATCH(MAX(E11:L11),E11:L11,0)-1)))+(MAX(E11:L11)-IF(MATCH(MAX(E11:L11),E11:L11,0)=COLUMNS(E11:L11),0,INDEX(E11:L11,1,MATCH(MAX(E11:L11),E11:L11,0)+1)))),""))</f>
        <v>7.2727272727272734</v>
      </c>
      <c r="W11" s="12">
        <f t="shared" ref="W11:W20" si="7">IFERROR(E11*E$7*$D11,0)</f>
        <v>187</v>
      </c>
      <c r="X11" s="12">
        <f t="shared" ref="X11:X20" si="8">IFERROR(F11*F$7*$D11,0)</f>
        <v>688.5</v>
      </c>
      <c r="Y11" s="12">
        <f t="shared" ref="Y11:Y20" si="9">IFERROR(G11*G$7*$D11,0)</f>
        <v>892.5</v>
      </c>
      <c r="Z11" s="12">
        <f t="shared" ref="Z11:Z20" si="10">IFERROR(H11*H$7*$D11,0)</f>
        <v>0</v>
      </c>
      <c r="AA11" s="12">
        <f t="shared" ref="AA11:AA20" si="11">IFERROR(I11*I$7*$D11,0)</f>
        <v>0</v>
      </c>
      <c r="AB11" s="12">
        <f t="shared" ref="AB11:AB20" si="12">IFERROR(J11*J$7*$D11,0)</f>
        <v>0</v>
      </c>
      <c r="AC11" s="12">
        <f t="shared" ref="AC11:AC20" si="13">IFERROR(K11*K$7*$D11,0)</f>
        <v>0</v>
      </c>
      <c r="AD11" s="12">
        <f t="shared" ref="AD11:AD20" si="14">IFERROR(L11*L$7*$D11,0)</f>
        <v>0</v>
      </c>
    </row>
    <row r="12" spans="1:30" x14ac:dyDescent="0.25">
      <c r="A12" s="12" t="str">
        <f>IF(OR(B12="",C12=""),"Y2","["&amp;ROUND(B12,2)&amp;"; "&amp;ROUND(C12,2)&amp;")")</f>
        <v>[3,8; 4,6)</v>
      </c>
      <c r="B12" s="11">
        <v>3.8</v>
      </c>
      <c r="C12" s="11">
        <v>4.5999999999999996</v>
      </c>
      <c r="D12" s="12">
        <f t="shared" si="1"/>
        <v>4.1999999999999993</v>
      </c>
      <c r="E12" s="11">
        <v>15</v>
      </c>
      <c r="F12" s="11">
        <v>21</v>
      </c>
      <c r="G12" s="11">
        <v>13</v>
      </c>
      <c r="H12" s="11">
        <v>0</v>
      </c>
      <c r="I12" s="11"/>
      <c r="J12" s="11"/>
      <c r="K12" s="11"/>
      <c r="L12" s="11"/>
      <c r="M12" s="12">
        <f t="shared" ref="M12:M20" si="15">SUM(E12:L12)</f>
        <v>49</v>
      </c>
      <c r="N12" s="14">
        <f t="shared" ref="N12:N20" si="16">IF(OR($M12=0,COUNT($E$7:$L$7)=0),"",(IFERROR(E12*E$7,0)+IFERROR(F12*F$7,0)+IFERROR(G12*G$7,0)+IFERROR(H12*H$7,0)+IFERROR(I12*I$7,0)+IFERROR(J12*J$7,0)+IFERROR(K12*K$7,0)+IFERROR(L12*L$7,0))/$M12)</f>
        <v>7.295918367346939</v>
      </c>
      <c r="O12" s="14">
        <f t="shared" si="2"/>
        <v>14.244064972927946</v>
      </c>
      <c r="P12" s="14">
        <f t="shared" si="3"/>
        <v>3.7741310222259039</v>
      </c>
      <c r="Q12" s="14">
        <f t="shared" si="4"/>
        <v>0.51729348276662734</v>
      </c>
      <c r="R12" s="14" t="str">
        <f t="shared" si="5"/>
        <v>X2</v>
      </c>
      <c r="S12" s="14">
        <f t="shared" si="6"/>
        <v>7.1428571428571423</v>
      </c>
      <c r="W12" s="12">
        <f t="shared" si="7"/>
        <v>157.49999999999997</v>
      </c>
      <c r="X12" s="12">
        <f t="shared" si="8"/>
        <v>661.49999999999989</v>
      </c>
      <c r="Y12" s="12">
        <f t="shared" si="9"/>
        <v>682.49999999999989</v>
      </c>
      <c r="Z12" s="12">
        <f t="shared" si="10"/>
        <v>0</v>
      </c>
      <c r="AA12" s="12">
        <f t="shared" si="11"/>
        <v>0</v>
      </c>
      <c r="AB12" s="12">
        <f t="shared" si="12"/>
        <v>0</v>
      </c>
      <c r="AC12" s="12">
        <f t="shared" si="13"/>
        <v>0</v>
      </c>
      <c r="AD12" s="12">
        <f t="shared" si="14"/>
        <v>0</v>
      </c>
    </row>
    <row r="13" spans="1:30" x14ac:dyDescent="0.25">
      <c r="A13" s="12" t="str">
        <f>IF(OR(B13="",C13=""),"Y3","["&amp;ROUND(B13,2)&amp;"; "&amp;ROUND(C13,2)&amp;")")</f>
        <v>[4,6; 5,4)</v>
      </c>
      <c r="B13" s="11">
        <v>4.5999999999999996</v>
      </c>
      <c r="C13" s="11">
        <v>5.4</v>
      </c>
      <c r="D13" s="12">
        <f t="shared" si="1"/>
        <v>5</v>
      </c>
      <c r="E13" s="11">
        <v>55</v>
      </c>
      <c r="F13" s="11">
        <v>12</v>
      </c>
      <c r="G13" s="11">
        <v>15</v>
      </c>
      <c r="H13" s="11">
        <v>23</v>
      </c>
      <c r="I13" s="11"/>
      <c r="J13" s="11"/>
      <c r="K13" s="11"/>
      <c r="L13" s="11"/>
      <c r="M13" s="12">
        <f t="shared" si="15"/>
        <v>105</v>
      </c>
      <c r="N13" s="14">
        <f t="shared" si="16"/>
        <v>7.7857142857142856</v>
      </c>
      <c r="O13" s="14">
        <f t="shared" si="2"/>
        <v>38.489795918367349</v>
      </c>
      <c r="P13" s="14">
        <f t="shared" si="3"/>
        <v>6.2040145001738471</v>
      </c>
      <c r="Q13" s="14">
        <f t="shared" si="4"/>
        <v>0.79684589910489778</v>
      </c>
      <c r="R13" s="14" t="str">
        <f t="shared" si="5"/>
        <v>X1</v>
      </c>
      <c r="S13" s="14">
        <f t="shared" si="6"/>
        <v>2.806122448979592</v>
      </c>
      <c r="W13" s="12">
        <f t="shared" si="7"/>
        <v>687.5</v>
      </c>
      <c r="X13" s="12">
        <f t="shared" si="8"/>
        <v>450</v>
      </c>
      <c r="Y13" s="12">
        <f t="shared" si="9"/>
        <v>937.5</v>
      </c>
      <c r="Z13" s="12">
        <f t="shared" si="10"/>
        <v>2012.5</v>
      </c>
      <c r="AA13" s="12">
        <f t="shared" si="11"/>
        <v>0</v>
      </c>
      <c r="AB13" s="12">
        <f t="shared" si="12"/>
        <v>0</v>
      </c>
      <c r="AC13" s="12">
        <f t="shared" si="13"/>
        <v>0</v>
      </c>
      <c r="AD13" s="12">
        <f t="shared" si="14"/>
        <v>0</v>
      </c>
    </row>
    <row r="14" spans="1:30" x14ac:dyDescent="0.25">
      <c r="A14" s="12" t="str">
        <f>IF(OR(B14="",C14=""),"Y4","["&amp;ROUND(B14,2)&amp;"; "&amp;ROUND(C14,2)&amp;")")</f>
        <v>[5,4; 6,2)</v>
      </c>
      <c r="B14" s="11">
        <v>5.4</v>
      </c>
      <c r="C14" s="11">
        <v>6.2</v>
      </c>
      <c r="D14" s="12">
        <f t="shared" si="1"/>
        <v>5.8000000000000007</v>
      </c>
      <c r="E14" s="11">
        <v>0</v>
      </c>
      <c r="F14" s="11">
        <v>0</v>
      </c>
      <c r="G14" s="11">
        <v>25</v>
      </c>
      <c r="H14" s="11">
        <v>45</v>
      </c>
      <c r="I14" s="11"/>
      <c r="J14" s="11"/>
      <c r="K14" s="11"/>
      <c r="L14" s="11"/>
      <c r="M14" s="12">
        <f t="shared" si="15"/>
        <v>70</v>
      </c>
      <c r="N14" s="14">
        <f t="shared" si="16"/>
        <v>15.714285714285714</v>
      </c>
      <c r="O14" s="14">
        <f t="shared" si="2"/>
        <v>5.7397959183673466</v>
      </c>
      <c r="P14" s="14">
        <f t="shared" si="3"/>
        <v>2.3957871187497748</v>
      </c>
      <c r="Q14" s="14">
        <f t="shared" si="4"/>
        <v>0.1524591802840766</v>
      </c>
      <c r="R14" s="14" t="str">
        <f t="shared" si="5"/>
        <v>X4</v>
      </c>
      <c r="S14" s="14">
        <f t="shared" si="6"/>
        <v>16.53846153846154</v>
      </c>
      <c r="W14" s="12">
        <f t="shared" si="7"/>
        <v>0</v>
      </c>
      <c r="X14" s="12">
        <f t="shared" si="8"/>
        <v>0</v>
      </c>
      <c r="Y14" s="12">
        <f t="shared" si="9"/>
        <v>1812.5000000000002</v>
      </c>
      <c r="Z14" s="12">
        <f t="shared" si="10"/>
        <v>4567.5000000000009</v>
      </c>
      <c r="AA14" s="12">
        <f t="shared" si="11"/>
        <v>0</v>
      </c>
      <c r="AB14" s="12">
        <f t="shared" si="12"/>
        <v>0</v>
      </c>
      <c r="AC14" s="12">
        <f t="shared" si="13"/>
        <v>0</v>
      </c>
      <c r="AD14" s="12">
        <f t="shared" si="14"/>
        <v>0</v>
      </c>
    </row>
    <row r="15" spans="1:30" x14ac:dyDescent="0.25">
      <c r="A15" s="12" t="str">
        <f>IF(OR(B15="",C15=""),"Y5","["&amp;ROUND(B15,2)&amp;"; "&amp;ROUND(C15,2)&amp;")")</f>
        <v>[6,2; 7)</v>
      </c>
      <c r="B15" s="11">
        <v>6.2</v>
      </c>
      <c r="C15" s="11">
        <v>7</v>
      </c>
      <c r="D15" s="12">
        <f t="shared" si="1"/>
        <v>6.6</v>
      </c>
      <c r="E15" s="11">
        <v>0</v>
      </c>
      <c r="F15" s="11">
        <v>14</v>
      </c>
      <c r="G15" s="11">
        <v>14</v>
      </c>
      <c r="H15" s="11">
        <v>27</v>
      </c>
      <c r="I15" s="11"/>
      <c r="J15" s="11"/>
      <c r="K15" s="11"/>
      <c r="L15" s="11"/>
      <c r="M15" s="12">
        <f t="shared" si="15"/>
        <v>55</v>
      </c>
      <c r="N15" s="14">
        <f t="shared" si="16"/>
        <v>13.681818181818182</v>
      </c>
      <c r="O15" s="14">
        <f t="shared" si="2"/>
        <v>17.239669421487605</v>
      </c>
      <c r="P15" s="14">
        <f t="shared" si="3"/>
        <v>4.1520680896979041</v>
      </c>
      <c r="Q15" s="14">
        <f t="shared" si="4"/>
        <v>0.30347341519386672</v>
      </c>
      <c r="R15" s="14" t="str">
        <f t="shared" si="5"/>
        <v>X4</v>
      </c>
      <c r="S15" s="14">
        <f t="shared" si="6"/>
        <v>16.625</v>
      </c>
      <c r="W15" s="12">
        <f t="shared" si="7"/>
        <v>0</v>
      </c>
      <c r="X15" s="12">
        <f t="shared" si="8"/>
        <v>693</v>
      </c>
      <c r="Y15" s="12">
        <f t="shared" si="9"/>
        <v>1155</v>
      </c>
      <c r="Z15" s="12">
        <f t="shared" si="10"/>
        <v>3118.5</v>
      </c>
      <c r="AA15" s="12">
        <f t="shared" si="11"/>
        <v>0</v>
      </c>
      <c r="AB15" s="12">
        <f t="shared" si="12"/>
        <v>0</v>
      </c>
      <c r="AC15" s="12">
        <f t="shared" si="13"/>
        <v>0</v>
      </c>
      <c r="AD15" s="12">
        <f t="shared" si="14"/>
        <v>0</v>
      </c>
    </row>
    <row r="16" spans="1:30" x14ac:dyDescent="0.25">
      <c r="A16" s="12" t="str">
        <f>IF(OR(B16="",C16=""),"Y6","["&amp;ROUND(B16,2)&amp;"; "&amp;ROUND(C16,2)&amp;")")</f>
        <v>Y6</v>
      </c>
      <c r="B16" s="11"/>
      <c r="C16" s="11"/>
      <c r="D16" s="12" t="str">
        <f t="shared" si="1"/>
        <v/>
      </c>
      <c r="E16" s="11"/>
      <c r="F16" s="11"/>
      <c r="G16" s="11"/>
      <c r="H16" s="11"/>
      <c r="I16" s="11"/>
      <c r="J16" s="11"/>
      <c r="K16" s="11"/>
      <c r="L16" s="11"/>
      <c r="M16" s="12">
        <f t="shared" si="15"/>
        <v>0</v>
      </c>
      <c r="N16" s="12" t="str">
        <f t="shared" si="16"/>
        <v/>
      </c>
      <c r="O16" s="12" t="str">
        <f t="shared" si="2"/>
        <v/>
      </c>
      <c r="P16" s="12" t="str">
        <f t="shared" si="3"/>
        <v/>
      </c>
      <c r="Q16" s="12" t="str">
        <f t="shared" si="4"/>
        <v/>
      </c>
      <c r="R16" s="12" t="str">
        <f t="shared" si="5"/>
        <v/>
      </c>
      <c r="S16" s="12" t="str">
        <f t="shared" si="6"/>
        <v/>
      </c>
      <c r="W16" s="12">
        <f t="shared" si="7"/>
        <v>0</v>
      </c>
      <c r="X16" s="12">
        <f t="shared" si="8"/>
        <v>0</v>
      </c>
      <c r="Y16" s="12">
        <f t="shared" si="9"/>
        <v>0</v>
      </c>
      <c r="Z16" s="12">
        <f t="shared" si="10"/>
        <v>0</v>
      </c>
      <c r="AA16" s="12">
        <f t="shared" si="11"/>
        <v>0</v>
      </c>
      <c r="AB16" s="12">
        <f t="shared" si="12"/>
        <v>0</v>
      </c>
      <c r="AC16" s="12">
        <f t="shared" si="13"/>
        <v>0</v>
      </c>
      <c r="AD16" s="12">
        <f t="shared" si="14"/>
        <v>0</v>
      </c>
    </row>
    <row r="17" spans="1:30" x14ac:dyDescent="0.25">
      <c r="A17" s="12" t="str">
        <f>IF(OR(B17="",C17=""),"Y7","["&amp;ROUND(B17,2)&amp;"; "&amp;ROUND(C17,2)&amp;")")</f>
        <v>Y7</v>
      </c>
      <c r="B17" s="11"/>
      <c r="C17" s="11"/>
      <c r="D17" s="12" t="str">
        <f t="shared" si="1"/>
        <v/>
      </c>
      <c r="E17" s="11"/>
      <c r="F17" s="11"/>
      <c r="G17" s="11"/>
      <c r="H17" s="11"/>
      <c r="I17" s="11"/>
      <c r="J17" s="11"/>
      <c r="K17" s="11"/>
      <c r="L17" s="11"/>
      <c r="M17" s="12">
        <f t="shared" si="15"/>
        <v>0</v>
      </c>
      <c r="N17" s="12" t="str">
        <f t="shared" si="16"/>
        <v/>
      </c>
      <c r="O17" s="12" t="str">
        <f t="shared" si="2"/>
        <v/>
      </c>
      <c r="P17" s="12" t="str">
        <f t="shared" si="3"/>
        <v/>
      </c>
      <c r="Q17" s="12" t="str">
        <f t="shared" si="4"/>
        <v/>
      </c>
      <c r="R17" s="12" t="str">
        <f t="shared" si="5"/>
        <v/>
      </c>
      <c r="S17" s="12" t="str">
        <f t="shared" si="6"/>
        <v/>
      </c>
      <c r="W17" s="12">
        <f t="shared" si="7"/>
        <v>0</v>
      </c>
      <c r="X17" s="12">
        <f t="shared" si="8"/>
        <v>0</v>
      </c>
      <c r="Y17" s="12">
        <f t="shared" si="9"/>
        <v>0</v>
      </c>
      <c r="Z17" s="12">
        <f t="shared" si="10"/>
        <v>0</v>
      </c>
      <c r="AA17" s="12">
        <f t="shared" si="11"/>
        <v>0</v>
      </c>
      <c r="AB17" s="12">
        <f t="shared" si="12"/>
        <v>0</v>
      </c>
      <c r="AC17" s="12">
        <f t="shared" si="13"/>
        <v>0</v>
      </c>
      <c r="AD17" s="12">
        <f t="shared" si="14"/>
        <v>0</v>
      </c>
    </row>
    <row r="18" spans="1:30" x14ac:dyDescent="0.25">
      <c r="A18" s="12" t="str">
        <f>IF(OR(B18="",C18=""),"Y8","["&amp;ROUND(B18,2)&amp;"; "&amp;ROUND(C18,2)&amp;")")</f>
        <v>Y8</v>
      </c>
      <c r="B18" s="11"/>
      <c r="C18" s="11"/>
      <c r="D18" s="12" t="str">
        <f t="shared" si="1"/>
        <v/>
      </c>
      <c r="E18" s="11"/>
      <c r="F18" s="11"/>
      <c r="G18" s="11"/>
      <c r="H18" s="11"/>
      <c r="I18" s="11"/>
      <c r="J18" s="11"/>
      <c r="K18" s="11"/>
      <c r="L18" s="11"/>
      <c r="M18" s="12">
        <f t="shared" si="15"/>
        <v>0</v>
      </c>
      <c r="N18" s="12" t="str">
        <f t="shared" si="16"/>
        <v/>
      </c>
      <c r="O18" s="12" t="str">
        <f t="shared" si="2"/>
        <v/>
      </c>
      <c r="P18" s="12" t="str">
        <f t="shared" si="3"/>
        <v/>
      </c>
      <c r="Q18" s="12" t="str">
        <f t="shared" si="4"/>
        <v/>
      </c>
      <c r="R18" s="12" t="str">
        <f t="shared" si="5"/>
        <v/>
      </c>
      <c r="S18" s="12" t="str">
        <f t="shared" si="6"/>
        <v/>
      </c>
      <c r="W18" s="12">
        <f t="shared" si="7"/>
        <v>0</v>
      </c>
      <c r="X18" s="12">
        <f t="shared" si="8"/>
        <v>0</v>
      </c>
      <c r="Y18" s="12">
        <f t="shared" si="9"/>
        <v>0</v>
      </c>
      <c r="Z18" s="12">
        <f t="shared" si="10"/>
        <v>0</v>
      </c>
      <c r="AA18" s="12">
        <f t="shared" si="11"/>
        <v>0</v>
      </c>
      <c r="AB18" s="12">
        <f t="shared" si="12"/>
        <v>0</v>
      </c>
      <c r="AC18" s="12">
        <f t="shared" si="13"/>
        <v>0</v>
      </c>
      <c r="AD18" s="12">
        <f t="shared" si="14"/>
        <v>0</v>
      </c>
    </row>
    <row r="19" spans="1:30" x14ac:dyDescent="0.25">
      <c r="A19" s="12" t="str">
        <f>IF(OR(B19="",C19=""),"Y9","["&amp;ROUND(B19,2)&amp;"; "&amp;ROUND(C19,2)&amp;")")</f>
        <v>Y9</v>
      </c>
      <c r="B19" s="11"/>
      <c r="C19" s="11"/>
      <c r="D19" s="12" t="str">
        <f t="shared" si="1"/>
        <v/>
      </c>
      <c r="E19" s="11"/>
      <c r="F19" s="11"/>
      <c r="G19" s="11"/>
      <c r="H19" s="11"/>
      <c r="I19" s="11"/>
      <c r="J19" s="11"/>
      <c r="K19" s="11"/>
      <c r="L19" s="11"/>
      <c r="M19" s="12">
        <f t="shared" si="15"/>
        <v>0</v>
      </c>
      <c r="N19" s="12" t="str">
        <f t="shared" si="16"/>
        <v/>
      </c>
      <c r="O19" s="12" t="str">
        <f t="shared" si="2"/>
        <v/>
      </c>
      <c r="P19" s="12" t="str">
        <f t="shared" si="3"/>
        <v/>
      </c>
      <c r="Q19" s="12" t="str">
        <f t="shared" si="4"/>
        <v/>
      </c>
      <c r="R19" s="12" t="str">
        <f t="shared" si="5"/>
        <v/>
      </c>
      <c r="S19" s="12" t="str">
        <f t="shared" si="6"/>
        <v/>
      </c>
      <c r="W19" s="12">
        <f t="shared" si="7"/>
        <v>0</v>
      </c>
      <c r="X19" s="12">
        <f t="shared" si="8"/>
        <v>0</v>
      </c>
      <c r="Y19" s="12">
        <f t="shared" si="9"/>
        <v>0</v>
      </c>
      <c r="Z19" s="12">
        <f t="shared" si="10"/>
        <v>0</v>
      </c>
      <c r="AA19" s="12">
        <f t="shared" si="11"/>
        <v>0</v>
      </c>
      <c r="AB19" s="12">
        <f t="shared" si="12"/>
        <v>0</v>
      </c>
      <c r="AC19" s="12">
        <f t="shared" si="13"/>
        <v>0</v>
      </c>
      <c r="AD19" s="12">
        <f t="shared" si="14"/>
        <v>0</v>
      </c>
    </row>
    <row r="20" spans="1:30" x14ac:dyDescent="0.25">
      <c r="A20" s="12" t="str">
        <f>IF(OR(B20="",C20=""),"Y10","["&amp;ROUND(B20,2)&amp;"; "&amp;ROUND(C20,2)&amp;")")</f>
        <v>Y10</v>
      </c>
      <c r="B20" s="11"/>
      <c r="C20" s="11"/>
      <c r="D20" s="12" t="str">
        <f t="shared" si="1"/>
        <v/>
      </c>
      <c r="E20" s="11"/>
      <c r="F20" s="11"/>
      <c r="G20" s="11"/>
      <c r="H20" s="11"/>
      <c r="I20" s="11"/>
      <c r="J20" s="11"/>
      <c r="K20" s="11"/>
      <c r="L20" s="11"/>
      <c r="M20" s="12">
        <f t="shared" si="15"/>
        <v>0</v>
      </c>
      <c r="N20" s="12" t="str">
        <f t="shared" si="16"/>
        <v/>
      </c>
      <c r="O20" s="12" t="str">
        <f t="shared" si="2"/>
        <v/>
      </c>
      <c r="P20" s="12" t="str">
        <f t="shared" si="3"/>
        <v/>
      </c>
      <c r="Q20" s="12" t="str">
        <f t="shared" si="4"/>
        <v/>
      </c>
      <c r="R20" s="12" t="str">
        <f t="shared" si="5"/>
        <v/>
      </c>
      <c r="S20" s="12" t="str">
        <f t="shared" si="6"/>
        <v/>
      </c>
      <c r="W20" s="12">
        <f t="shared" si="7"/>
        <v>0</v>
      </c>
      <c r="X20" s="12">
        <f t="shared" si="8"/>
        <v>0</v>
      </c>
      <c r="Y20" s="12">
        <f t="shared" si="9"/>
        <v>0</v>
      </c>
      <c r="Z20" s="12">
        <f t="shared" si="10"/>
        <v>0</v>
      </c>
      <c r="AA20" s="12">
        <f t="shared" si="11"/>
        <v>0</v>
      </c>
      <c r="AB20" s="12">
        <f t="shared" si="12"/>
        <v>0</v>
      </c>
      <c r="AC20" s="12">
        <f t="shared" si="13"/>
        <v>0</v>
      </c>
      <c r="AD20" s="12">
        <f t="shared" si="14"/>
        <v>0</v>
      </c>
    </row>
    <row r="22" spans="1:30" x14ac:dyDescent="0.25">
      <c r="A22" s="12" t="s">
        <v>62</v>
      </c>
      <c r="B22" s="12"/>
      <c r="C22" s="12"/>
      <c r="D22" s="12"/>
      <c r="E22" s="12">
        <f>SUM(E11:E20)</f>
        <v>92</v>
      </c>
      <c r="F22" s="12">
        <f t="shared" ref="F22:L22" si="17">SUM(F11:F20)</f>
        <v>74</v>
      </c>
      <c r="G22" s="12">
        <f t="shared" si="17"/>
        <v>88</v>
      </c>
      <c r="H22" s="12">
        <f t="shared" si="17"/>
        <v>95</v>
      </c>
      <c r="I22" s="12">
        <f t="shared" si="17"/>
        <v>0</v>
      </c>
      <c r="J22" s="12">
        <f t="shared" si="17"/>
        <v>0</v>
      </c>
      <c r="K22" s="12">
        <f t="shared" si="17"/>
        <v>0</v>
      </c>
      <c r="L22" s="12">
        <f t="shared" si="17"/>
        <v>0</v>
      </c>
    </row>
    <row r="23" spans="1:30" x14ac:dyDescent="0.25">
      <c r="A23" s="12" t="s">
        <v>61</v>
      </c>
      <c r="B23" s="12"/>
      <c r="C23" s="12"/>
      <c r="D23" s="12"/>
      <c r="E23" s="15">
        <f>IF(OR(E$22=0,COUNT($D$11:$D$20)=0),"",(IFERROR(E11*$D11,0)+IFERROR(E12*$D12,0)+IFERROR(E13*$D13,0)+IFERROR(E14*$D14,0)+IFERROR(E15*$D15,0)+IFERROR(E16*$D16,0)+IFERROR(E17*$D17,0)+IFERROR(E18*$D18,0)+IFERROR(E19*$D19,0)+IFERROR(E20*$D20,0))/E$22)</f>
        <v>4.4869565217391303</v>
      </c>
      <c r="F23" s="15">
        <f>IF(OR(F$22=0,COUNT($D$11:$D$20)=0),"",(IFERROR(F11*$D11,0)+IFERROR(F12*$D12,0)+IFERROR(F13*$D13,0)+IFERROR(F14*$D14,0)+IFERROR(F15*$D15,0)+IFERROR(F16*$D16,0)+IFERROR(F17*$D17,0)+IFERROR(F18*$D18,0)+IFERROR(F19*$D19,0)+IFERROR(F20*$D20,0))/F$22)</f>
        <v>4.4918918918918918</v>
      </c>
      <c r="G23" s="15">
        <f>IF(OR(G$22=0,COUNT($D$11:$D$20)=0),"",(IFERROR(G11*$D11,0)+IFERROR(G12*$D12,0)+IFERROR(G13*$D13,0)+IFERROR(G14*$D14,0)+IFERROR(G15*$D15,0)+IFERROR(G16*$D16,0)+IFERROR(G17*$D17,0)+IFERROR(G18*$D18,0)+IFERROR(G19*$D19,0)+IFERROR(G20*$D20,0))/G$22)</f>
        <v>4.9818181818181815</v>
      </c>
      <c r="H23" s="15">
        <f t="shared" ref="H23:L23" si="18">IF(OR(H$22=0,COUNT($D$11:$D$20)=0),"",(IFERROR(H11*$D11,0)+IFERROR(H12*$D12,0)+IFERROR(H13*$D13,0)+IFERROR(H14*$D14,0)+IFERROR(H15*$D15,0)+IFERROR(H16*$D16,0)+IFERROR(H17*$D17,0)+IFERROR(H18*$D18,0)+IFERROR(H19*$D19,0)+IFERROR(H20*$D20,0))/H$22)</f>
        <v>5.8336842105263162</v>
      </c>
      <c r="I23" s="12" t="str">
        <f t="shared" si="18"/>
        <v/>
      </c>
      <c r="J23" s="12" t="str">
        <f t="shared" si="18"/>
        <v/>
      </c>
      <c r="K23" s="12" t="str">
        <f t="shared" si="18"/>
        <v/>
      </c>
      <c r="L23" s="12" t="str">
        <f t="shared" si="18"/>
        <v/>
      </c>
    </row>
    <row r="24" spans="1:30" x14ac:dyDescent="0.25">
      <c r="A24" s="12" t="s">
        <v>60</v>
      </c>
      <c r="B24" s="12"/>
      <c r="C24" s="12"/>
      <c r="D24" s="12"/>
      <c r="E24" s="15">
        <f>IF(E23="","",(IFERROR(E11*($D11-E23)^2,0)+IFERROR(E12*($D12-E23)^2,0)+IFERROR(E13*($D13-E23)^2,0)+IFERROR(E14*($D14-E23)^2,0)+IFERROR(E15*($D15-E23)^2,0)+IFERROR(E16*($D16-E23)^2,0)+IFERROR(E17*($D17-E23)^2,0)+IFERROR(E18*($D18-E23)^2,0)+IFERROR(E19*($D19-E23)^2,0)+IFERROR(E20*($D20-E23)^2,0))/E$22)</f>
        <v>0.45330812854442354</v>
      </c>
      <c r="F24" s="15">
        <f t="shared" ref="F24:L24" si="19">IF(F23="","",(IFERROR(F11*($D11-F23)^2,0)+IFERROR(F12*($D12-F23)^2,0)+IFERROR(F13*($D13-F23)^2,0)+IFERROR(F14*($D14-F23)^2,0)+IFERROR(F15*($D15-F23)^2,0)+IFERROR(F16*($D16-F23)^2,0)+IFERROR(F17*($D17-F23)^2,0)+IFERROR(F18*($D18-F23)^2,0)+IFERROR(F19*($D19-F23)^2,0)+IFERROR(F20*($D20-F23)^2,0))/F$22)</f>
        <v>1.341826150474799</v>
      </c>
      <c r="G24" s="15">
        <f t="shared" si="19"/>
        <v>1.2942148760330581</v>
      </c>
      <c r="H24" s="15">
        <f t="shared" si="19"/>
        <v>0.3357074792243766</v>
      </c>
      <c r="I24" s="12" t="str">
        <f t="shared" si="19"/>
        <v/>
      </c>
      <c r="J24" s="12" t="str">
        <f t="shared" si="19"/>
        <v/>
      </c>
      <c r="K24" s="12" t="str">
        <f t="shared" si="19"/>
        <v/>
      </c>
      <c r="L24" s="12" t="str">
        <f t="shared" si="19"/>
        <v/>
      </c>
    </row>
    <row r="25" spans="1:30" x14ac:dyDescent="0.25">
      <c r="A25" s="12" t="s">
        <v>59</v>
      </c>
      <c r="B25" s="12"/>
      <c r="C25" s="12"/>
      <c r="D25" s="12"/>
      <c r="E25" s="15">
        <f>IF(E24="","",SQRT(E24))</f>
        <v>0.67328161161910816</v>
      </c>
      <c r="F25" s="15">
        <f t="shared" ref="F25:L25" si="20">IF(F24="","",SQRT(F24))</f>
        <v>1.1583721985936986</v>
      </c>
      <c r="G25" s="15">
        <f t="shared" si="20"/>
        <v>1.1376356517062298</v>
      </c>
      <c r="H25" s="15">
        <f t="shared" si="20"/>
        <v>0.57940269176486969</v>
      </c>
      <c r="I25" s="12" t="str">
        <f t="shared" si="20"/>
        <v/>
      </c>
      <c r="J25" s="12" t="str">
        <f t="shared" si="20"/>
        <v/>
      </c>
      <c r="K25" s="12" t="str">
        <f t="shared" si="20"/>
        <v/>
      </c>
      <c r="L25" s="12" t="str">
        <f t="shared" si="20"/>
        <v/>
      </c>
    </row>
    <row r="26" spans="1:30" x14ac:dyDescent="0.25">
      <c r="A26" s="12" t="s">
        <v>58</v>
      </c>
      <c r="B26" s="12"/>
      <c r="C26" s="12"/>
      <c r="D26" s="12"/>
      <c r="E26" s="15">
        <f t="shared" ref="E26:L26" si="21">IFERROR(E25/E23,"")</f>
        <v>0.1500530723569718</v>
      </c>
      <c r="F26" s="15">
        <f t="shared" si="21"/>
        <v>0.25788069403108815</v>
      </c>
      <c r="G26" s="15">
        <f t="shared" si="21"/>
        <v>0.22835752132789286</v>
      </c>
      <c r="H26" s="15">
        <f t="shared" si="21"/>
        <v>9.9320201583656828E-2</v>
      </c>
      <c r="I26" s="12" t="str">
        <f t="shared" si="21"/>
        <v/>
      </c>
      <c r="J26" s="12" t="str">
        <f t="shared" si="21"/>
        <v/>
      </c>
      <c r="K26" s="12" t="str">
        <f t="shared" si="21"/>
        <v/>
      </c>
      <c r="L26" s="12" t="str">
        <f t="shared" si="21"/>
        <v/>
      </c>
    </row>
    <row r="27" spans="1:30" x14ac:dyDescent="0.25">
      <c r="A27" s="12" t="s">
        <v>57</v>
      </c>
      <c r="B27" s="12"/>
      <c r="C27" s="12"/>
      <c r="D27" s="12"/>
      <c r="E27" s="12" t="str">
        <f t="shared" ref="E27:L27" si="22">IF(E$22=0,"",INDEX($A$11:$A$20,MATCH(MAX(E$11:E$20),E$11:E$20,0)))</f>
        <v>[4,6; 5,4)</v>
      </c>
      <c r="F27" s="12" t="str">
        <f t="shared" si="22"/>
        <v>[3; 3,8)</v>
      </c>
      <c r="G27" s="12" t="str">
        <f t="shared" si="22"/>
        <v>[5,4; 6,2)</v>
      </c>
      <c r="H27" s="12" t="str">
        <f t="shared" si="22"/>
        <v>[5,4; 6,2)</v>
      </c>
      <c r="I27" s="12" t="str">
        <f t="shared" si="22"/>
        <v/>
      </c>
      <c r="J27" s="12" t="str">
        <f t="shared" si="22"/>
        <v/>
      </c>
      <c r="K27" s="12" t="str">
        <f t="shared" si="22"/>
        <v/>
      </c>
      <c r="L27" s="12" t="str">
        <f t="shared" si="22"/>
        <v/>
      </c>
    </row>
    <row r="28" spans="1:30" x14ac:dyDescent="0.25">
      <c r="A28" s="12" t="s">
        <v>56</v>
      </c>
      <c r="B28" s="12"/>
      <c r="C28" s="12"/>
      <c r="D28" s="12"/>
      <c r="E28" s="14">
        <f t="shared" ref="E28:L28" si="23">IF(E$22=0,"",IFERROR(INDEX($B$11:$B$20,MATCH(MAX(E$11:E$20),E$11:E$20,0))+(INDEX($C$11:$C$20,MATCH(MAX(E$11:E$20),E$11:E$20,0))-INDEX($B$11:$B$20,MATCH(MAX(E$11:E$20),E$11:E$20,0)))*(MAX(E$11:E$20)-IF(MATCH(MAX(E$11:E$20),E$11:E$20,0)=1,0,INDEX(E$11:E$20,MATCH(MAX(E$11:E$20),E$11:E$20,0)-1)))/((MAX(E$11:E$20)-IF(MATCH(MAX(E$11:E$20),E$11:E$20,0)=1,0,INDEX(E$11:E$20,MATCH(MAX(E$11:E$20),E$11:E$20,0)-1)))+(MAX(E$11:E$20)-IF(MATCH(MAX(E$11:E$20),E$11:E$20,0)=ROWS(E$11:E$20),0,INDEX(E$11:E$20,MATCH(MAX(E$11:E$20),E$11:E$20,0)+1)))),""))</f>
        <v>4.9368421052631577</v>
      </c>
      <c r="F28" s="14">
        <f t="shared" si="23"/>
        <v>3.6545454545454543</v>
      </c>
      <c r="G28" s="14">
        <f t="shared" si="23"/>
        <v>5.7809523809523808</v>
      </c>
      <c r="H28" s="14">
        <f t="shared" si="23"/>
        <v>5.84</v>
      </c>
      <c r="I28" s="12" t="str">
        <f t="shared" si="23"/>
        <v/>
      </c>
      <c r="J28" s="12" t="str">
        <f t="shared" si="23"/>
        <v/>
      </c>
      <c r="K28" s="12" t="str">
        <f t="shared" si="23"/>
        <v/>
      </c>
      <c r="L28" s="12" t="str">
        <f t="shared" si="23"/>
        <v/>
      </c>
    </row>
    <row r="31" spans="1:30" x14ac:dyDescent="0.25">
      <c r="A31" s="12" t="s">
        <v>55</v>
      </c>
      <c r="B31" s="12"/>
      <c r="D31" s="12" t="s">
        <v>54</v>
      </c>
      <c r="E31" s="12"/>
      <c r="F31" s="12"/>
      <c r="G31" s="12"/>
      <c r="H31" s="12"/>
      <c r="J31" s="6" t="s">
        <v>53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30" x14ac:dyDescent="0.25">
      <c r="A32" s="12" t="s">
        <v>52</v>
      </c>
      <c r="B32" s="12">
        <f>SUM($M$11:$M$20)</f>
        <v>349</v>
      </c>
      <c r="D32" s="12" t="s">
        <v>51</v>
      </c>
      <c r="E32" s="11"/>
      <c r="F32" s="12" t="s">
        <v>50</v>
      </c>
      <c r="G32" s="12"/>
      <c r="H32" s="12"/>
    </row>
    <row r="33" spans="1:14" ht="120" x14ac:dyDescent="0.25">
      <c r="A33" s="12" t="s">
        <v>49</v>
      </c>
      <c r="B33" s="16">
        <f>IF(OR($B$32=0,COUNT($E$7:$L$7)=0),"",(IFERROR($E$22*$E$7,0)+IFERROR($F$22*$F$7,0)+IFERROR($G$22*$G$7,0)+IFERROR($H$22*$H$7,0)+IFERROR($I$22*$I$7,0)+IFERROR($J$22*$J$7,0)+IFERROR($K$22*$K$7,0)+IFERROR($L$22*$L$7,0))/$B$32)</f>
        <v>10.164756446991404</v>
      </c>
      <c r="D33" s="12" t="s">
        <v>48</v>
      </c>
      <c r="E33" s="12" t="str">
        <f>IF(OR($E$32="",$B$45="",$B$46=""),"",$B$46+$B$45*$E$32)</f>
        <v/>
      </c>
      <c r="F33" s="12"/>
      <c r="G33" s="12"/>
      <c r="H33" s="12"/>
      <c r="J33" s="1" t="s">
        <v>47</v>
      </c>
      <c r="K33" s="1" t="s">
        <v>46</v>
      </c>
      <c r="L33" s="1" t="s">
        <v>45</v>
      </c>
      <c r="M33" s="1" t="s">
        <v>44</v>
      </c>
      <c r="N33" s="1" t="s">
        <v>43</v>
      </c>
    </row>
    <row r="34" spans="1:14" x14ac:dyDescent="0.25">
      <c r="A34" s="12" t="s">
        <v>42</v>
      </c>
      <c r="B34" s="16">
        <f>IF($B$32=0,"",(IFERROR($M$11*$D$11,0)+IFERROR($M$12*$D$12,0)+IFERROR($M$13*$D$13,0)+IFERROR($M$14*$D$14,0)+IFERROR($M$15*$D$15,0)+IFERROR($M$16*$D$16,0)+IFERROR($M$17*$D$17,0)+IFERROR($M$18*$D$18,0)+IFERROR($M$19*$D$19,0)+IFERROR($M$20*$D$20,0))/$B$32)</f>
        <v>4.9793696275071628</v>
      </c>
      <c r="D34" s="12" t="s">
        <v>41</v>
      </c>
      <c r="E34" s="12">
        <f>IF(COUNT($E$7:$L$7)=0,"",MIN($E$7:$L$7))</f>
        <v>2.5</v>
      </c>
      <c r="F34" s="12"/>
      <c r="G34" s="12"/>
      <c r="H34" s="12"/>
    </row>
    <row r="35" spans="1:14" x14ac:dyDescent="0.25">
      <c r="A35" s="12" t="s">
        <v>40</v>
      </c>
      <c r="B35" s="16">
        <f>IF($B$33="","",(IFERROR($E$22*($E$7-$B$33)^2,0)+IFERROR($F$22*($F$7-$B$33)^2,0)+IFERROR($G$22*($G$7-$B$33)^2,0)+IFERROR($H$22*($H$7-$B$33)^2,0)+IFERROR($I$22*($I$7-$B$33)^2,0)+IFERROR($J$22*($J$7-$B$33)^2,0)+IFERROR($K$22*($K$7-$B$33)^2,0)+IFERROR($L$22*($L$7-$B$33)^2,0))/$B$32)</f>
        <v>33.013686258733514</v>
      </c>
      <c r="D35" s="12" t="s">
        <v>39</v>
      </c>
      <c r="E35" s="12">
        <f>IF(COUNT($E$7:$L$7)=0,"",MAX($E$7:$L$7))</f>
        <v>17.5</v>
      </c>
      <c r="F35" s="12"/>
      <c r="G35" s="12"/>
      <c r="H35" s="12"/>
    </row>
    <row r="36" spans="1:14" x14ac:dyDescent="0.25">
      <c r="A36" s="12" t="s">
        <v>38</v>
      </c>
      <c r="B36" s="16">
        <f>IF($B$34="","",(IFERROR($M$11*($D$11-$B$34)^2,0)+IFERROR($M$12*($D$12-$B$34)^2,0)+IFERROR($M$13*($D$13-$B$34)^2,0)+IFERROR($M$14*($D$14-$B$34)^2,0)+IFERROR($M$15*($D$15-$B$34)^2,0)+IFERROR($M$16*($D$16-$B$34)^2,0)+IFERROR($M$17*($D$17-$B$34)^2,0)+IFERROR($M$18*($D$18-$B$34)^2,0)+IFERROR($M$19*($D$19-$B$34)^2,0)+IFERROR($M$20*($D$20-$B$34)^2,0))/$B$32)</f>
        <v>1.1347033275588871</v>
      </c>
      <c r="D36" s="12" t="s">
        <v>37</v>
      </c>
      <c r="E36" s="12" t="str">
        <f>IF($E$32="","",IF(OR($E$32&lt;$E$34,$E$32&gt;$E$35),"Extrapolación","Interpolación"))</f>
        <v/>
      </c>
      <c r="F36" s="12"/>
      <c r="G36" s="12"/>
      <c r="H36" s="12"/>
    </row>
    <row r="37" spans="1:14" x14ac:dyDescent="0.25">
      <c r="A37" s="12" t="s">
        <v>36</v>
      </c>
      <c r="B37" s="16">
        <f>IF($B$35="","",SQRT($B$35))</f>
        <v>5.7457537589713601</v>
      </c>
      <c r="D37" s="12" t="s">
        <v>35</v>
      </c>
      <c r="E37" s="12" t="str">
        <f>IF($E$36="Extrapolación","Está fuera del rango observado: usar con cuidado.",IF($E$36="Interpolación","Está dentro del rango observado.",""))</f>
        <v/>
      </c>
      <c r="F37" s="12"/>
      <c r="G37" s="12"/>
      <c r="H37" s="12"/>
    </row>
    <row r="38" spans="1:14" x14ac:dyDescent="0.25">
      <c r="A38" s="12" t="s">
        <v>34</v>
      </c>
      <c r="B38" s="16">
        <f>IF($B$36="","",SQRT($B$36))</f>
        <v>1.0652245432578462</v>
      </c>
    </row>
    <row r="39" spans="1:14" x14ac:dyDescent="0.25">
      <c r="A39" s="12" t="s">
        <v>33</v>
      </c>
      <c r="B39" s="17">
        <f>IFERROR($B$37/$B$33,"")</f>
        <v>0.56526231483608302</v>
      </c>
    </row>
    <row r="40" spans="1:14" x14ac:dyDescent="0.25">
      <c r="A40" s="12" t="s">
        <v>32</v>
      </c>
      <c r="B40" s="17">
        <f>IFERROR($B$38/$B$34,"")</f>
        <v>0.21392758982448404</v>
      </c>
    </row>
    <row r="41" spans="1:14" x14ac:dyDescent="0.25">
      <c r="A41" s="12" t="s">
        <v>31</v>
      </c>
      <c r="B41" s="16">
        <f>SUM($W$11:$AD$20)</f>
        <v>18703.5</v>
      </c>
    </row>
    <row r="42" spans="1:14" x14ac:dyDescent="0.25">
      <c r="A42" s="12" t="s">
        <v>30</v>
      </c>
      <c r="B42" s="16">
        <f>IF(OR($B$32=0,$B$33="",$B$34=""),"",$B$41/$B$32-$B$33*$B$34)</f>
        <v>2.9776110212559885</v>
      </c>
    </row>
    <row r="43" spans="1:14" x14ac:dyDescent="0.25">
      <c r="A43" s="12" t="s">
        <v>29</v>
      </c>
      <c r="B43" s="18">
        <f>IFERROR($B$42/($B$37*$B$38),"")</f>
        <v>0.4864965773220164</v>
      </c>
    </row>
    <row r="44" spans="1:14" x14ac:dyDescent="0.25">
      <c r="A44" s="12" t="s">
        <v>28</v>
      </c>
      <c r="B44" s="16" t="str">
        <f>IF($B$43="","",IF(ABS($B$43)&lt;0.1,"Sin relación lineal clara",IF($B$43&gt;0,"Directa","Inversa")))</f>
        <v>Directa</v>
      </c>
      <c r="D44" s="20" t="s">
        <v>91</v>
      </c>
    </row>
    <row r="45" spans="1:14" x14ac:dyDescent="0.25">
      <c r="A45" s="12" t="s">
        <v>27</v>
      </c>
      <c r="B45" s="16">
        <f>IFERROR($B$42/$B$35,"")</f>
        <v>9.0193230708015368E-2</v>
      </c>
    </row>
    <row r="46" spans="1:14" x14ac:dyDescent="0.25">
      <c r="A46" s="12" t="s">
        <v>26</v>
      </c>
      <c r="B46" s="16">
        <f>IFERROR($B$34-$B$45*$B$33,"")</f>
        <v>4.0625774041928802</v>
      </c>
      <c r="D46" s="9">
        <f>POWER(B42,2)</f>
        <v>8.8661673939051315</v>
      </c>
    </row>
    <row r="47" spans="1:14" x14ac:dyDescent="0.25">
      <c r="A47" s="12" t="s">
        <v>25</v>
      </c>
      <c r="B47" s="16" t="str">
        <f>IF($B$45="","","Y = "&amp;ROUND($B$46,2)&amp;IF($B$45&lt;0," - "," + ")&amp;ROUND(ABS($B$45),2)&amp;"X")</f>
        <v>Y = 4,06 + 0,09X</v>
      </c>
      <c r="D47" s="9">
        <f>B35*B36</f>
        <v>37.460739652770023</v>
      </c>
    </row>
    <row r="48" spans="1:14" x14ac:dyDescent="0.25">
      <c r="A48" s="12" t="s">
        <v>24</v>
      </c>
      <c r="B48" s="18">
        <f>IFERROR($B$43^2,"")</f>
        <v>0.23667891974603669</v>
      </c>
      <c r="D48" s="9">
        <f>D46/D47</f>
        <v>0.23667891974603672</v>
      </c>
    </row>
    <row r="49" spans="1:8" x14ac:dyDescent="0.25">
      <c r="A49" s="12" t="s">
        <v>23</v>
      </c>
      <c r="B49" s="16" t="str">
        <f>IF(B48="","",IF(B48&lt;0.25,"No muy bueno",IF(B48&lt;0.6,"Regular","Bueno")))</f>
        <v>No muy bueno</v>
      </c>
    </row>
    <row r="52" spans="1:8" x14ac:dyDescent="0.25">
      <c r="A52" s="7" t="s">
        <v>22</v>
      </c>
      <c r="B52" s="7"/>
      <c r="C52" s="7"/>
      <c r="D52" s="7"/>
      <c r="E52" s="7"/>
      <c r="F52" s="7"/>
      <c r="G52" s="7"/>
      <c r="H52" s="7"/>
    </row>
    <row r="53" spans="1:8" x14ac:dyDescent="0.25">
      <c r="A53" s="9" t="s">
        <v>21</v>
      </c>
    </row>
    <row r="54" spans="1:8" x14ac:dyDescent="0.25">
      <c r="A54" s="9" t="s">
        <v>20</v>
      </c>
    </row>
    <row r="55" spans="1:8" x14ac:dyDescent="0.25">
      <c r="A55" s="9" t="s">
        <v>19</v>
      </c>
      <c r="B55" s="11"/>
      <c r="D55" s="12" t="str">
        <f>IFERROR(INDEX($E$23:$L$23,1,$B$55),"")</f>
        <v/>
      </c>
      <c r="E55" s="12"/>
      <c r="F55" s="12">
        <f>IFERROR(INDEX($E$25:$L$25,1,$B$55),"")</f>
        <v>1.1583721985936986</v>
      </c>
      <c r="G55" s="12"/>
      <c r="H55" s="12">
        <f>IFERROR(INDEX($E$26:$L$26,1,$B$55),"")</f>
        <v>9.9320201583656828E-2</v>
      </c>
    </row>
    <row r="56" spans="1:8" x14ac:dyDescent="0.25">
      <c r="D56" s="12"/>
      <c r="E56" s="12"/>
      <c r="F56" s="12"/>
      <c r="G56" s="12"/>
      <c r="H56" s="12"/>
    </row>
    <row r="57" spans="1:8" x14ac:dyDescent="0.25">
      <c r="A57" s="9" t="s">
        <v>18</v>
      </c>
      <c r="D57" s="12" t="str">
        <f>IFERROR(INDEX($E$4:$L$4,1,MATCH(MAX($E$23:$L$23),$E$23:$L$23,0)),"")</f>
        <v>X4</v>
      </c>
      <c r="E57" s="12"/>
      <c r="F57" s="12">
        <f>IFERROR(MAX($E$23:$L$23),"")</f>
        <v>5.8336842105263162</v>
      </c>
      <c r="G57" s="12"/>
      <c r="H57" s="12"/>
    </row>
    <row r="58" spans="1:8" x14ac:dyDescent="0.25">
      <c r="A58" s="9" t="s">
        <v>17</v>
      </c>
      <c r="D58" s="12" t="str">
        <f>IFERROR(INDEX($E$4:$L$4,1,MATCH(MIN($E$25:$L$25),$E$25:$L$25,0)),"")</f>
        <v>X4</v>
      </c>
      <c r="E58" s="12"/>
      <c r="F58" s="12">
        <f>IFERROR(MIN($E$25:$L$25),"")</f>
        <v>0.57940269176486969</v>
      </c>
      <c r="G58" s="12"/>
      <c r="H58" s="12"/>
    </row>
    <row r="72" spans="1:8" ht="15.75" x14ac:dyDescent="0.25">
      <c r="A72" s="4" t="s">
        <v>16</v>
      </c>
      <c r="B72" s="4"/>
      <c r="C72" s="4"/>
      <c r="D72" s="4"/>
      <c r="E72" s="4"/>
      <c r="F72" s="4"/>
      <c r="G72" s="4"/>
      <c r="H72" s="4"/>
    </row>
    <row r="73" spans="1:8" ht="30" x14ac:dyDescent="0.25">
      <c r="A73" s="8" t="s">
        <v>15</v>
      </c>
      <c r="B73" s="8" t="s">
        <v>14</v>
      </c>
      <c r="C73" s="8" t="s">
        <v>13</v>
      </c>
      <c r="D73" s="8" t="s">
        <v>12</v>
      </c>
    </row>
    <row r="74" spans="1:8" ht="45" x14ac:dyDescent="0.25">
      <c r="A74" s="19">
        <v>1</v>
      </c>
      <c r="B74" s="19" t="s">
        <v>11</v>
      </c>
      <c r="C74" s="19" t="s">
        <v>10</v>
      </c>
      <c r="D74" s="19" t="s">
        <v>9</v>
      </c>
    </row>
    <row r="75" spans="1:8" ht="30" x14ac:dyDescent="0.25">
      <c r="A75" s="19">
        <v>2</v>
      </c>
      <c r="B75" s="19" t="s">
        <v>8</v>
      </c>
      <c r="C75" s="19" t="s">
        <v>7</v>
      </c>
      <c r="D75" s="19" t="s">
        <v>6</v>
      </c>
    </row>
    <row r="76" spans="1:8" ht="45" x14ac:dyDescent="0.25">
      <c r="A76" s="19">
        <v>3</v>
      </c>
      <c r="B76" s="19" t="s">
        <v>5</v>
      </c>
      <c r="C76" s="19" t="s">
        <v>4</v>
      </c>
      <c r="D76" s="19" t="s">
        <v>3</v>
      </c>
    </row>
    <row r="77" spans="1:8" ht="45" x14ac:dyDescent="0.25">
      <c r="A77" s="19">
        <v>4</v>
      </c>
      <c r="B77" s="19" t="s">
        <v>2</v>
      </c>
      <c r="C77" s="19" t="s">
        <v>1</v>
      </c>
      <c r="D77" s="19" t="s">
        <v>0</v>
      </c>
    </row>
  </sheetData>
  <mergeCells count="3">
    <mergeCell ref="A1:Z1"/>
    <mergeCell ref="A2:Z2"/>
    <mergeCell ref="A72:H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06_PLANTILLA_YX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Donoso</dc:creator>
  <cp:lastModifiedBy>Barbara Cofre</cp:lastModifiedBy>
  <dcterms:created xsi:type="dcterms:W3CDTF">2026-06-08T14:43:16Z</dcterms:created>
  <dcterms:modified xsi:type="dcterms:W3CDTF">2026-06-08T16:40:34Z</dcterms:modified>
</cp:coreProperties>
</file>