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8_{5F90611C-012E-4E2E-B54E-D98DDDE31C82}" xr6:coauthVersionLast="36" xr6:coauthVersionMax="36" xr10:uidLastSave="{00000000-0000-0000-0000-000000000000}"/>
  <bookViews>
    <workbookView xWindow="0" yWindow="0" windowWidth="19200" windowHeight="6943" tabRatio="897" firstSheet="2" activeTab="2" xr2:uid="{00000000-000D-0000-FFFF-FFFF00000000}"/>
  </bookViews>
  <sheets>
    <sheet name="PROCESOS 2025" sheetId="47" state="hidden" r:id="rId1"/>
    <sheet name="RESUMEN J.E. 2025 GASTADO" sheetId="45" state="hidden" r:id="rId2"/>
    <sheet name="REPU 2025" sheetId="49" r:id="rId3"/>
    <sheet name="CONS 2025" sheetId="52" r:id="rId4"/>
    <sheet name="LUBR 2025" sheetId="51" r:id="rId5"/>
    <sheet name="SEVA 2025" sheetId="50" r:id="rId6"/>
    <sheet name="INVE 2025" sheetId="54" r:id="rId7"/>
    <sheet name="DDTT 2025" sheetId="53" r:id="rId8"/>
    <sheet name="PENDIENTES " sheetId="56" state="hidden" r:id="rId9"/>
  </sheets>
  <definedNames>
    <definedName name="_xlnm._FilterDatabase" localSheetId="3" hidden="1">'CONS 2025'!$A$1:$Q$1</definedName>
    <definedName name="_xlnm._FilterDatabase" localSheetId="0" hidden="1">'PROCESOS 2025'!$A$1:$X$279</definedName>
    <definedName name="_xlnm._FilterDatabase" localSheetId="2" hidden="1">'REPU 2025'!$A$1:$S$1</definedName>
    <definedName name="_xlnm.Print_Area" localSheetId="0">'PROCESOS 2025'!$A$1:$O$171</definedName>
    <definedName name="_xlnm.Print_Area" localSheetId="2">'REPU 2025'!$A$1:$M$48</definedName>
  </definedNames>
  <calcPr calcId="191029"/>
</workbook>
</file>

<file path=xl/calcChain.xml><?xml version="1.0" encoding="utf-8"?>
<calcChain xmlns="http://schemas.openxmlformats.org/spreadsheetml/2006/main">
  <c r="R31" i="49" l="1"/>
  <c r="R32" i="49"/>
  <c r="R33" i="49"/>
  <c r="P34" i="49"/>
  <c r="R34" i="49"/>
  <c r="P81" i="49" l="1"/>
  <c r="M20" i="52" l="1"/>
  <c r="P20" i="52" s="1"/>
  <c r="N20" i="52"/>
  <c r="Q20" i="52"/>
  <c r="N21" i="52"/>
  <c r="M21" i="52"/>
  <c r="P21" i="52" s="1"/>
  <c r="Q21" i="52"/>
  <c r="R18" i="52"/>
  <c r="P18" i="52"/>
  <c r="R16" i="52"/>
  <c r="P16" i="52"/>
  <c r="R21" i="52" l="1"/>
  <c r="R20" i="52"/>
  <c r="Q50" i="49"/>
  <c r="R50" i="49" s="1"/>
  <c r="M50" i="49"/>
  <c r="P50" i="49" s="1"/>
  <c r="Q46" i="49"/>
  <c r="M46" i="49"/>
  <c r="N46" i="49" s="1"/>
  <c r="Q45" i="49"/>
  <c r="M45" i="49"/>
  <c r="P45" i="49" s="1"/>
  <c r="Q44" i="49"/>
  <c r="M44" i="49"/>
  <c r="P44" i="49" s="1"/>
  <c r="Q43" i="49"/>
  <c r="M43" i="49"/>
  <c r="P43" i="49" s="1"/>
  <c r="Q42" i="49"/>
  <c r="M42" i="49"/>
  <c r="N42" i="49" s="1"/>
  <c r="Q41" i="49"/>
  <c r="M41" i="49"/>
  <c r="N41" i="49" s="1"/>
  <c r="Q40" i="49"/>
  <c r="M40" i="49"/>
  <c r="N40" i="49" s="1"/>
  <c r="Q39" i="49"/>
  <c r="M39" i="49"/>
  <c r="P39" i="49" s="1"/>
  <c r="Q38" i="49"/>
  <c r="M38" i="49"/>
  <c r="N38" i="49" s="1"/>
  <c r="Q37" i="49"/>
  <c r="Q36" i="49"/>
  <c r="M36" i="49"/>
  <c r="P36" i="49" s="1"/>
  <c r="P42" i="49" l="1"/>
  <c r="R37" i="49"/>
  <c r="R40" i="49"/>
  <c r="R46" i="49"/>
  <c r="N36" i="49"/>
  <c r="R36" i="49" s="1"/>
  <c r="P37" i="49"/>
  <c r="P40" i="49"/>
  <c r="P46" i="49"/>
  <c r="R38" i="49"/>
  <c r="R41" i="49"/>
  <c r="N45" i="49"/>
  <c r="R45" i="49" s="1"/>
  <c r="R42" i="49"/>
  <c r="N43" i="49"/>
  <c r="R43" i="49" s="1"/>
  <c r="P41" i="49"/>
  <c r="P38" i="49"/>
  <c r="N39" i="49"/>
  <c r="R39" i="49" s="1"/>
  <c r="N44" i="49"/>
  <c r="R44" i="49" s="1"/>
  <c r="C4" i="45"/>
  <c r="Q48" i="49"/>
  <c r="M48" i="49"/>
  <c r="R48" i="49" l="1"/>
  <c r="P48" i="49"/>
  <c r="R30" i="49"/>
  <c r="P30" i="49"/>
  <c r="R29" i="49"/>
  <c r="R28" i="49"/>
  <c r="R27" i="49"/>
  <c r="Q91" i="49" l="1"/>
  <c r="O68" i="49"/>
  <c r="O17" i="49"/>
  <c r="Q13" i="49"/>
  <c r="O13" i="49"/>
  <c r="R24" i="50" l="1"/>
  <c r="P24" i="50"/>
  <c r="R81" i="49" l="1"/>
  <c r="R50" i="52"/>
  <c r="P82" i="49" l="1"/>
  <c r="R82" i="49"/>
  <c r="L54" i="56"/>
  <c r="J54" i="56"/>
  <c r="L53" i="56"/>
  <c r="J53" i="56"/>
  <c r="L52" i="56"/>
  <c r="J52" i="56"/>
  <c r="L51" i="56"/>
  <c r="J51" i="56"/>
  <c r="L50" i="56"/>
  <c r="J50" i="56"/>
  <c r="L49" i="56"/>
  <c r="J49" i="56"/>
  <c r="L48" i="56"/>
  <c r="J48" i="56"/>
  <c r="L47" i="56"/>
  <c r="J47" i="56"/>
  <c r="L46" i="56"/>
  <c r="J46" i="56"/>
  <c r="L45" i="56"/>
  <c r="J45" i="56"/>
  <c r="L44" i="56"/>
  <c r="J44" i="56"/>
  <c r="L43" i="56"/>
  <c r="J43" i="56"/>
  <c r="L39" i="56"/>
  <c r="J39" i="56"/>
  <c r="L38" i="56"/>
  <c r="J38" i="56"/>
  <c r="L37" i="56"/>
  <c r="J37" i="56"/>
  <c r="L36" i="56"/>
  <c r="J36" i="56"/>
  <c r="L35" i="56"/>
  <c r="J35" i="56"/>
  <c r="L34" i="56"/>
  <c r="J34" i="56"/>
  <c r="L33" i="56"/>
  <c r="J33" i="56"/>
  <c r="L32" i="56"/>
  <c r="J32" i="56"/>
  <c r="L31" i="56"/>
  <c r="L30" i="56"/>
  <c r="J30" i="56"/>
  <c r="L29" i="56"/>
  <c r="J29" i="56"/>
  <c r="J28" i="56"/>
  <c r="K27" i="56"/>
  <c r="L27" i="56" s="1"/>
  <c r="J27" i="56"/>
  <c r="L26" i="56"/>
  <c r="J26" i="56"/>
  <c r="L25" i="56"/>
  <c r="J25" i="56"/>
  <c r="L24" i="56"/>
  <c r="L23" i="56"/>
  <c r="L22" i="56"/>
  <c r="J22" i="56"/>
  <c r="L21" i="56"/>
  <c r="J21" i="56"/>
  <c r="L20" i="56"/>
  <c r="J20" i="56"/>
  <c r="L19" i="56"/>
  <c r="L18" i="56"/>
  <c r="J18" i="56"/>
  <c r="L17" i="56"/>
  <c r="J17" i="56"/>
  <c r="L16" i="56"/>
  <c r="J16" i="56"/>
  <c r="L15" i="56"/>
  <c r="J15" i="56"/>
  <c r="L14" i="56"/>
  <c r="J14" i="56"/>
  <c r="L13" i="56"/>
  <c r="L12" i="56"/>
  <c r="J12" i="56"/>
  <c r="L11" i="56"/>
  <c r="J11" i="56"/>
  <c r="L10" i="56"/>
  <c r="J10" i="56"/>
  <c r="L9" i="56"/>
  <c r="J9" i="56"/>
  <c r="J8" i="56"/>
  <c r="L7" i="56"/>
  <c r="J7" i="56" s="1"/>
  <c r="L6" i="56"/>
  <c r="J6" i="56"/>
  <c r="L5" i="56"/>
  <c r="J5" i="56" s="1"/>
  <c r="L4" i="56"/>
  <c r="J4" i="56" s="1"/>
  <c r="J3" i="56"/>
  <c r="P14" i="52" l="1"/>
  <c r="O62" i="52"/>
  <c r="P62" i="52" s="1"/>
  <c r="O61" i="52"/>
  <c r="P61" i="52" s="1"/>
  <c r="O60" i="52"/>
  <c r="P60" i="52" s="1"/>
  <c r="O59" i="52"/>
  <c r="P59" i="52" s="1"/>
  <c r="O58" i="52"/>
  <c r="P58" i="52" s="1"/>
  <c r="O57" i="52"/>
  <c r="P57" i="52" s="1"/>
  <c r="O78" i="52"/>
  <c r="P4" i="49"/>
  <c r="P20" i="49" l="1"/>
  <c r="Q62" i="52" l="1"/>
  <c r="R62" i="52" s="1"/>
  <c r="Q58" i="52"/>
  <c r="R58" i="52" s="1"/>
  <c r="Q59" i="52"/>
  <c r="R59" i="52" s="1"/>
  <c r="Q60" i="52"/>
  <c r="R60" i="52" s="1"/>
  <c r="Q61" i="52"/>
  <c r="R61" i="52" s="1"/>
  <c r="Q57" i="52"/>
  <c r="R57" i="52" s="1"/>
  <c r="R11" i="51"/>
  <c r="P11" i="51"/>
  <c r="R10" i="51"/>
  <c r="P10" i="51"/>
  <c r="R15" i="49"/>
  <c r="R17" i="49" l="1"/>
  <c r="R25" i="49" l="1"/>
  <c r="P25" i="49"/>
  <c r="R24" i="49"/>
  <c r="P24" i="49"/>
  <c r="R22" i="49"/>
  <c r="P22" i="49"/>
  <c r="R21" i="49"/>
  <c r="P21" i="49"/>
  <c r="R19" i="49"/>
  <c r="P19" i="49"/>
  <c r="P91" i="49"/>
  <c r="R94" i="49" l="1"/>
  <c r="P94" i="49"/>
  <c r="R72" i="49" l="1"/>
  <c r="R76" i="49"/>
  <c r="P76" i="49"/>
  <c r="R74" i="49"/>
  <c r="P74" i="49"/>
  <c r="P43" i="52" l="1"/>
  <c r="I19" i="45"/>
  <c r="R128" i="52"/>
  <c r="P128" i="52"/>
  <c r="R127" i="52"/>
  <c r="P127" i="52"/>
  <c r="R86" i="49" l="1"/>
  <c r="P86" i="49"/>
  <c r="P87" i="49" s="1"/>
  <c r="R130" i="52"/>
  <c r="R131" i="52" s="1"/>
  <c r="P130" i="52"/>
  <c r="P131" i="52" s="1"/>
  <c r="D11" i="45" s="1"/>
  <c r="R55" i="52"/>
  <c r="P55" i="52"/>
  <c r="R54" i="52"/>
  <c r="P54" i="52"/>
  <c r="R43" i="52"/>
  <c r="R42" i="52"/>
  <c r="P42" i="52"/>
  <c r="R41" i="52"/>
  <c r="P41" i="52"/>
  <c r="R40" i="52"/>
  <c r="P40" i="52"/>
  <c r="R39" i="52"/>
  <c r="P39" i="52"/>
  <c r="R38" i="52"/>
  <c r="P38" i="52"/>
  <c r="R37" i="52"/>
  <c r="P37" i="52"/>
  <c r="R36" i="52"/>
  <c r="P36" i="52"/>
  <c r="R35" i="52"/>
  <c r="P35" i="52"/>
  <c r="R34" i="52"/>
  <c r="P34" i="52"/>
  <c r="R33" i="52"/>
  <c r="P33" i="52"/>
  <c r="R32" i="52"/>
  <c r="P32" i="52"/>
  <c r="R31" i="52"/>
  <c r="P31" i="52"/>
  <c r="R45" i="52"/>
  <c r="P45" i="52"/>
  <c r="R14" i="52"/>
  <c r="R12" i="52"/>
  <c r="R10" i="52"/>
  <c r="R9" i="52"/>
  <c r="R7" i="52"/>
  <c r="P12" i="52"/>
  <c r="P10" i="52"/>
  <c r="P9" i="52"/>
  <c r="P7" i="52"/>
  <c r="R87" i="49" l="1"/>
  <c r="N19" i="51" l="1"/>
  <c r="P3" i="51"/>
  <c r="N14" i="51"/>
  <c r="R13" i="51"/>
  <c r="P13" i="51"/>
  <c r="P14" i="51" s="1"/>
  <c r="Q5" i="51"/>
  <c r="Q70" i="49"/>
  <c r="N77" i="49" s="1"/>
  <c r="Q69" i="49"/>
  <c r="R22" i="50"/>
  <c r="P22" i="50"/>
  <c r="P70" i="49"/>
  <c r="R60" i="49"/>
  <c r="P60" i="49"/>
  <c r="P5" i="54"/>
  <c r="P6" i="54" s="1"/>
  <c r="P3" i="53"/>
  <c r="P4" i="53"/>
  <c r="R3" i="53"/>
  <c r="R10" i="54"/>
  <c r="R11" i="54" s="1"/>
  <c r="P10" i="54"/>
  <c r="P11" i="54" s="1"/>
  <c r="P3" i="54"/>
  <c r="R3" i="54"/>
  <c r="P33" i="50"/>
  <c r="P31" i="50"/>
  <c r="R33" i="50"/>
  <c r="R34" i="50" s="1"/>
  <c r="R31" i="50"/>
  <c r="P26" i="50"/>
  <c r="P20" i="50"/>
  <c r="P18" i="50"/>
  <c r="P16" i="50"/>
  <c r="P14" i="50"/>
  <c r="P12" i="50"/>
  <c r="P10" i="50"/>
  <c r="P5" i="50"/>
  <c r="P4" i="50"/>
  <c r="R26" i="50"/>
  <c r="R20" i="50"/>
  <c r="R18" i="50"/>
  <c r="R16" i="50"/>
  <c r="R14" i="50"/>
  <c r="R12" i="50"/>
  <c r="R10" i="50"/>
  <c r="R5" i="50"/>
  <c r="R4" i="50"/>
  <c r="R3" i="50"/>
  <c r="P3" i="50"/>
  <c r="P6" i="50"/>
  <c r="R74" i="51"/>
  <c r="R73" i="51"/>
  <c r="R72" i="51"/>
  <c r="R71" i="51"/>
  <c r="R70" i="51"/>
  <c r="R69" i="51"/>
  <c r="R68" i="51"/>
  <c r="R67" i="51"/>
  <c r="R66" i="51"/>
  <c r="R65" i="51"/>
  <c r="R64" i="51"/>
  <c r="R63" i="51"/>
  <c r="R62" i="51"/>
  <c r="R61" i="51"/>
  <c r="R60" i="51"/>
  <c r="R59" i="51"/>
  <c r="R58" i="51"/>
  <c r="R57" i="51"/>
  <c r="R56" i="51"/>
  <c r="R55" i="51"/>
  <c r="R54" i="51"/>
  <c r="R53" i="51"/>
  <c r="R52" i="51"/>
  <c r="R51" i="51"/>
  <c r="R50" i="51"/>
  <c r="R49" i="51"/>
  <c r="R48" i="51"/>
  <c r="R47" i="51"/>
  <c r="R46" i="51"/>
  <c r="R45" i="51"/>
  <c r="R44" i="51"/>
  <c r="R43" i="51"/>
  <c r="R42" i="51"/>
  <c r="R41" i="51"/>
  <c r="R40" i="51"/>
  <c r="R39" i="51"/>
  <c r="R38" i="51"/>
  <c r="R37" i="51"/>
  <c r="R36" i="51"/>
  <c r="R35" i="51"/>
  <c r="R34" i="51"/>
  <c r="R33" i="51"/>
  <c r="R32" i="51"/>
  <c r="R31" i="51"/>
  <c r="R30" i="51"/>
  <c r="R29" i="51"/>
  <c r="R28" i="51"/>
  <c r="R27" i="51"/>
  <c r="R26" i="51"/>
  <c r="R25" i="51"/>
  <c r="R24" i="51"/>
  <c r="P74" i="51"/>
  <c r="P73" i="51"/>
  <c r="P72" i="51"/>
  <c r="P71" i="51"/>
  <c r="P70" i="51"/>
  <c r="P69" i="51"/>
  <c r="P68" i="51"/>
  <c r="P67" i="51"/>
  <c r="P66" i="51"/>
  <c r="P65" i="51"/>
  <c r="P64" i="51"/>
  <c r="P63" i="51"/>
  <c r="P62" i="51"/>
  <c r="P61" i="51"/>
  <c r="P60" i="51"/>
  <c r="P59" i="51"/>
  <c r="P58" i="51"/>
  <c r="P57" i="51"/>
  <c r="P56" i="51"/>
  <c r="P55" i="51"/>
  <c r="P54" i="51"/>
  <c r="P53" i="51"/>
  <c r="P52" i="51"/>
  <c r="P51" i="51"/>
  <c r="P50" i="51"/>
  <c r="P49" i="51"/>
  <c r="P48" i="51"/>
  <c r="P47" i="51"/>
  <c r="P46" i="51"/>
  <c r="P45" i="51"/>
  <c r="P44" i="51"/>
  <c r="P43" i="51"/>
  <c r="P42" i="51"/>
  <c r="P41" i="51"/>
  <c r="P40" i="51"/>
  <c r="P39" i="51"/>
  <c r="P38" i="51"/>
  <c r="P37" i="51"/>
  <c r="P36" i="51"/>
  <c r="P35" i="51"/>
  <c r="P34" i="51"/>
  <c r="P33" i="51"/>
  <c r="P32" i="51"/>
  <c r="P31" i="51"/>
  <c r="P30" i="51"/>
  <c r="P29" i="51"/>
  <c r="P28" i="51"/>
  <c r="P27" i="51"/>
  <c r="P26" i="51"/>
  <c r="P25" i="51"/>
  <c r="P24" i="51"/>
  <c r="R23" i="51"/>
  <c r="P23" i="51"/>
  <c r="P18" i="51"/>
  <c r="P5" i="51"/>
  <c r="P4" i="51"/>
  <c r="R122" i="52"/>
  <c r="R121" i="52"/>
  <c r="R120" i="52"/>
  <c r="R119" i="52"/>
  <c r="R118" i="52"/>
  <c r="R117" i="52"/>
  <c r="R116" i="52"/>
  <c r="P122" i="52"/>
  <c r="P121" i="52"/>
  <c r="P120" i="52"/>
  <c r="P119" i="52"/>
  <c r="P118" i="52"/>
  <c r="P117" i="52"/>
  <c r="P116" i="52"/>
  <c r="R111" i="52"/>
  <c r="R110" i="52"/>
  <c r="R109" i="52"/>
  <c r="R108" i="52"/>
  <c r="P111" i="52"/>
  <c r="P110" i="52"/>
  <c r="P109" i="52"/>
  <c r="P108" i="52"/>
  <c r="R103" i="52"/>
  <c r="R102" i="52"/>
  <c r="R101" i="52"/>
  <c r="P103" i="52"/>
  <c r="P102" i="52"/>
  <c r="P101" i="52"/>
  <c r="R96" i="52"/>
  <c r="R95" i="52"/>
  <c r="R94" i="52"/>
  <c r="R93" i="52"/>
  <c r="R92" i="52"/>
  <c r="R91" i="52"/>
  <c r="P96" i="52"/>
  <c r="P95" i="52"/>
  <c r="P94" i="52"/>
  <c r="P93" i="52"/>
  <c r="P92" i="52"/>
  <c r="P91" i="52"/>
  <c r="R86" i="52"/>
  <c r="R85" i="52"/>
  <c r="R84" i="52"/>
  <c r="P86" i="52"/>
  <c r="P85" i="52"/>
  <c r="P84" i="52"/>
  <c r="P79" i="52"/>
  <c r="P76" i="52"/>
  <c r="P75" i="52"/>
  <c r="P74" i="52"/>
  <c r="P73" i="52"/>
  <c r="P72" i="52"/>
  <c r="P71" i="52"/>
  <c r="P70" i="52"/>
  <c r="P69" i="52"/>
  <c r="P68" i="52"/>
  <c r="P67" i="52"/>
  <c r="R79" i="52"/>
  <c r="R78" i="52"/>
  <c r="R77" i="52"/>
  <c r="R76" i="52"/>
  <c r="R75" i="52"/>
  <c r="R74" i="52"/>
  <c r="R73" i="52"/>
  <c r="R72" i="52"/>
  <c r="R71" i="52"/>
  <c r="R70" i="52"/>
  <c r="R69" i="52"/>
  <c r="R68" i="52"/>
  <c r="R67" i="52"/>
  <c r="P50" i="52"/>
  <c r="R52" i="52"/>
  <c r="P52" i="52"/>
  <c r="P29" i="52"/>
  <c r="R29" i="52"/>
  <c r="R28" i="52"/>
  <c r="P28" i="52"/>
  <c r="R5" i="52"/>
  <c r="P5" i="52"/>
  <c r="R3" i="52"/>
  <c r="P3" i="52"/>
  <c r="P46" i="52" l="1"/>
  <c r="P22" i="52"/>
  <c r="P34" i="50"/>
  <c r="R4" i="53"/>
  <c r="R6" i="50"/>
  <c r="P27" i="50"/>
  <c r="P63" i="52"/>
  <c r="R63" i="52"/>
  <c r="R46" i="52"/>
  <c r="R87" i="52"/>
  <c r="P87" i="52"/>
  <c r="R6" i="51"/>
  <c r="R14" i="51"/>
  <c r="R75" i="51"/>
  <c r="P75" i="51"/>
  <c r="R19" i="51"/>
  <c r="P6" i="51"/>
  <c r="Q5" i="54"/>
  <c r="R5" i="54" s="1"/>
  <c r="R6" i="54" s="1"/>
  <c r="R27" i="50"/>
  <c r="H11" i="45" s="1"/>
  <c r="H12" i="45" s="1"/>
  <c r="P19" i="51"/>
  <c r="R104" i="52"/>
  <c r="R123" i="52"/>
  <c r="P97" i="52"/>
  <c r="R97" i="52"/>
  <c r="R80" i="52"/>
  <c r="P104" i="52"/>
  <c r="P123" i="52"/>
  <c r="R112" i="52"/>
  <c r="P112" i="52"/>
  <c r="R22" i="52"/>
  <c r="F8" i="45" l="1"/>
  <c r="F12" i="45" s="1"/>
  <c r="D8" i="45"/>
  <c r="P65" i="49"/>
  <c r="R67" i="49"/>
  <c r="R68" i="49"/>
  <c r="R69" i="49"/>
  <c r="P67" i="49"/>
  <c r="P69" i="49"/>
  <c r="P9" i="49"/>
  <c r="P3" i="49"/>
  <c r="P5" i="49"/>
  <c r="P7" i="49"/>
  <c r="R3" i="49"/>
  <c r="R5" i="49"/>
  <c r="R6" i="49"/>
  <c r="R7" i="49"/>
  <c r="R9" i="49"/>
  <c r="R11" i="49"/>
  <c r="O11" i="49" s="1"/>
  <c r="P54" i="49"/>
  <c r="P55" i="49"/>
  <c r="P56" i="49"/>
  <c r="R54" i="49"/>
  <c r="R55" i="49"/>
  <c r="R56" i="49"/>
  <c r="R58" i="49"/>
  <c r="P58" i="49"/>
  <c r="R51" i="49" l="1"/>
  <c r="P77" i="49"/>
  <c r="R61" i="49"/>
  <c r="P61" i="49"/>
  <c r="Q65" i="49"/>
  <c r="R65" i="49" s="1"/>
  <c r="R77" i="49" s="1"/>
  <c r="B9" i="45" l="1"/>
  <c r="J245" i="47"/>
  <c r="P283" i="47" l="1"/>
  <c r="P281" i="47"/>
  <c r="P48" i="47"/>
  <c r="P49" i="47"/>
  <c r="P28" i="47"/>
  <c r="P29" i="47"/>
  <c r="P30" i="47"/>
  <c r="P31" i="47"/>
  <c r="P32" i="47"/>
  <c r="P33" i="47"/>
  <c r="P34" i="47"/>
  <c r="P35" i="47"/>
  <c r="P36" i="47"/>
  <c r="P37" i="47"/>
  <c r="P38" i="47"/>
  <c r="P39" i="47"/>
  <c r="P40" i="47"/>
  <c r="P41" i="47"/>
  <c r="P42" i="47"/>
  <c r="P43" i="47"/>
  <c r="P45" i="47"/>
  <c r="P47" i="47"/>
  <c r="P27" i="47" l="1"/>
  <c r="P175" i="47" l="1"/>
  <c r="P174" i="47" s="1"/>
  <c r="P99" i="47"/>
  <c r="P98" i="47"/>
  <c r="P95" i="47"/>
  <c r="P94" i="47"/>
  <c r="P92" i="47"/>
  <c r="P93" i="47"/>
  <c r="P14" i="47"/>
  <c r="P13" i="47" s="1"/>
  <c r="P16" i="47"/>
  <c r="P15" i="47" s="1"/>
  <c r="P64" i="47"/>
  <c r="P66" i="47"/>
  <c r="P62" i="47"/>
  <c r="P56" i="47"/>
  <c r="P55" i="47"/>
  <c r="P54" i="47"/>
  <c r="P53" i="47"/>
  <c r="P52" i="47"/>
  <c r="P111" i="47"/>
  <c r="P124" i="47"/>
  <c r="P125" i="47"/>
  <c r="P127" i="47"/>
  <c r="P12" i="47"/>
  <c r="P11" i="47" s="1"/>
  <c r="P7" i="47"/>
  <c r="P6" i="47" s="1"/>
  <c r="P4" i="47"/>
  <c r="P5" i="47"/>
  <c r="P3" i="47"/>
  <c r="P2" i="47" l="1"/>
  <c r="P171" i="47" l="1"/>
  <c r="P170" i="47"/>
  <c r="P168" i="47"/>
  <c r="P167" i="47" s="1"/>
  <c r="P166" i="47"/>
  <c r="P165" i="47" s="1"/>
  <c r="P169" i="47" l="1"/>
  <c r="P164" i="47"/>
  <c r="P163" i="47" s="1"/>
  <c r="P156" i="47" l="1"/>
  <c r="P157" i="47"/>
  <c r="P160" i="47"/>
  <c r="P154" i="47"/>
  <c r="P162" i="47"/>
  <c r="P161" i="47"/>
  <c r="P159" i="47"/>
  <c r="P158" i="47"/>
  <c r="P155" i="47"/>
  <c r="P152" i="47"/>
  <c r="P151" i="47"/>
  <c r="P153" i="47" l="1"/>
  <c r="P150" i="47"/>
  <c r="P132" i="47"/>
  <c r="P133" i="47"/>
  <c r="P131" i="47"/>
  <c r="P121" i="47"/>
  <c r="P120" i="47" s="1"/>
  <c r="P117" i="47"/>
  <c r="P118" i="47"/>
  <c r="P119" i="47"/>
  <c r="P116" i="47"/>
  <c r="P104" i="47"/>
  <c r="P90" i="47"/>
  <c r="P89" i="47"/>
  <c r="P69" i="47"/>
  <c r="P70" i="47"/>
  <c r="P71" i="47"/>
  <c r="P72" i="47"/>
  <c r="P73" i="47"/>
  <c r="P74" i="47"/>
  <c r="P75" i="47"/>
  <c r="P76" i="47"/>
  <c r="P77" i="47"/>
  <c r="P78" i="47"/>
  <c r="P79" i="47"/>
  <c r="P80" i="47"/>
  <c r="P81" i="47"/>
  <c r="P82" i="47"/>
  <c r="P83" i="47"/>
  <c r="P84" i="47"/>
  <c r="P85" i="47"/>
  <c r="P86" i="47"/>
  <c r="P87" i="47"/>
  <c r="P68" i="47"/>
  <c r="P51" i="47"/>
  <c r="P50" i="47" s="1"/>
  <c r="P26" i="47"/>
  <c r="P25" i="47" s="1"/>
  <c r="P24" i="47"/>
  <c r="P23" i="47" s="1"/>
  <c r="O22" i="47"/>
  <c r="P22" i="47" s="1"/>
  <c r="P19" i="47"/>
  <c r="P20" i="47"/>
  <c r="P18" i="47"/>
  <c r="P115" i="47" l="1"/>
  <c r="P130" i="47"/>
  <c r="P88" i="47"/>
  <c r="P67" i="47"/>
  <c r="K9" i="45" l="1"/>
  <c r="I8" i="45"/>
  <c r="J2" i="45"/>
  <c r="B14" i="45"/>
  <c r="F16" i="45"/>
  <c r="F19" i="45" s="1"/>
  <c r="K6" i="45" l="1"/>
  <c r="K7" i="45"/>
  <c r="N4" i="45"/>
  <c r="H16" i="45" l="1"/>
  <c r="H19" i="45" s="1"/>
  <c r="N5" i="45"/>
  <c r="B8" i="45" l="1"/>
  <c r="B12" i="45" s="1"/>
  <c r="B16" i="45" s="1"/>
  <c r="B19" i="45" s="1"/>
  <c r="P51" i="49"/>
  <c r="K4" i="45" l="1"/>
  <c r="N2" i="45"/>
  <c r="P77" i="52"/>
  <c r="P80" i="52" s="1"/>
  <c r="D9" i="45" s="1"/>
  <c r="K5" i="45" l="1"/>
  <c r="K8" i="45" s="1"/>
  <c r="K10" i="45" s="1"/>
  <c r="D12" i="45"/>
  <c r="D16" i="45" l="1"/>
  <c r="D19" i="45" s="1"/>
  <c r="N3" i="45"/>
  <c r="N6" i="4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8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falta n stock 8922264</t>
        </r>
      </text>
    </comment>
    <comment ref="M9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SE PEDIAN 100 SE COMPRARON 5</t>
        </r>
      </text>
    </comment>
    <comment ref="M9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PEDIAN 4 SE COMPRO 1</t>
        </r>
      </text>
    </comment>
    <comment ref="G10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 ESPERA DE QUE MEO VERIFIQUE NRO DE STOCK Y VER QUE COMPRAR</t>
        </r>
      </text>
    </comment>
    <comment ref="M12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eliminar</t>
        </r>
      </text>
    </comment>
    <comment ref="K17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
</t>
        </r>
      </text>
    </comment>
    <comment ref="K18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7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8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89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6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7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8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199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0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1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2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3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4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5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6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7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8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09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0" authorId="0" shapeId="0" xr:uid="{00000000-0006-0000-0000-00002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1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2" authorId="0" shapeId="0" xr:uid="{00000000-0006-0000-0000-000025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3" authorId="0" shapeId="0" xr:uid="{00000000-0006-0000-0000-000026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4" authorId="0" shapeId="0" xr:uid="{00000000-0006-0000-0000-000027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5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6" authorId="0" shapeId="0" xr:uid="{00000000-0006-0000-0000-000029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7" authorId="0" shapeId="0" xr:uid="{00000000-0006-0000-0000-00002A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8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19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0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1" authorId="0" shapeId="0" xr:uid="{00000000-0006-0000-0000-00002E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2" authorId="0" shapeId="0" xr:uid="{00000000-0006-0000-0000-00002F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3" authorId="0" shapeId="0" xr:uid="{00000000-0006-0000-0000-000030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4" authorId="0" shapeId="0" xr:uid="{00000000-0006-0000-0000-00003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5" authorId="0" shapeId="0" xr:uid="{00000000-0006-0000-0000-00003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6" authorId="0" shapeId="0" xr:uid="{00000000-0006-0000-0000-00003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7" authorId="0" shapeId="0" xr:uid="{00000000-0006-0000-0000-00003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8" authorId="0" shapeId="0" xr:uid="{00000000-0006-0000-0000-000035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29" authorId="0" shapeId="0" xr:uid="{00000000-0006-0000-0000-000036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0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1" authorId="0" shapeId="0" xr:uid="{00000000-0006-0000-0000-000038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3" authorId="0" shapeId="0" xr:uid="{00000000-0006-0000-0000-000039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4" authorId="0" shapeId="0" xr:uid="{00000000-0006-0000-0000-00003A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5" authorId="0" shapeId="0" xr:uid="{00000000-0006-0000-0000-00003B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6" authorId="0" shapeId="0" xr:uid="{00000000-0006-0000-0000-00003C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7" authorId="0" shapeId="0" xr:uid="{00000000-0006-0000-0000-00003D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8" authorId="0" shapeId="0" xr:uid="{00000000-0006-0000-0000-00003E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39" authorId="0" shapeId="0" xr:uid="{00000000-0006-0000-0000-00003F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0" authorId="0" shapeId="0" xr:uid="{00000000-0006-0000-0000-000040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1" authorId="0" shapeId="0" xr:uid="{00000000-0006-0000-0000-00004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2" authorId="0" shapeId="0" xr:uid="{00000000-0006-0000-0000-00004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3" authorId="0" shapeId="0" xr:uid="{00000000-0006-0000-0000-00004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4" authorId="0" shapeId="0" xr:uid="{00000000-0006-0000-0000-00004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5" authorId="0" shapeId="0" xr:uid="{00000000-0006-0000-0000-000045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6" authorId="0" shapeId="0" xr:uid="{00000000-0006-0000-0000-000046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7" authorId="0" shapeId="0" xr:uid="{00000000-0006-0000-0000-000047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8" authorId="0" shapeId="0" xr:uid="{00000000-0006-0000-0000-000048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49" authorId="0" shapeId="0" xr:uid="{00000000-0006-0000-0000-000049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0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1" authorId="0" shapeId="0" xr:uid="{00000000-0006-0000-0000-00004B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2" authorId="0" shapeId="0" xr:uid="{00000000-0006-0000-0000-00004C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3" authorId="0" shapeId="0" xr:uid="{00000000-0006-0000-0000-00004D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4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5" authorId="0" shapeId="0" xr:uid="{00000000-0006-0000-0000-00004F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6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7" authorId="0" shapeId="0" xr:uid="{00000000-0006-0000-0000-00005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8" authorId="0" shapeId="0" xr:uid="{00000000-0006-0000-0000-00005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59" authorId="0" shapeId="0" xr:uid="{00000000-0006-0000-0000-00005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0" authorId="0" shapeId="0" xr:uid="{00000000-0006-0000-0000-00005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1" authorId="0" shapeId="0" xr:uid="{00000000-0006-0000-0000-000055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2" authorId="0" shapeId="0" xr:uid="{00000000-0006-0000-0000-000056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3" authorId="0" shapeId="0" xr:uid="{00000000-0006-0000-0000-000057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4" authorId="0" shapeId="0" xr:uid="{00000000-0006-0000-0000-000058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5" authorId="0" shapeId="0" xr:uid="{00000000-0006-0000-0000-000059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6" authorId="0" shapeId="0" xr:uid="{00000000-0006-0000-0000-00005A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  <comment ref="K267" authorId="0" shapeId="0" xr:uid="{00000000-0006-0000-0000-00005B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ENTREGADO A TTE PINTO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471087 CARGADOS EN LA CARTOLA</t>
        </r>
      </text>
    </comment>
    <comment ref="D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CARGA FISCAL DE 89890
</t>
        </r>
      </text>
    </comment>
    <comment ref="H1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MENOS 8000000 REBAJADOS DE SERVMAD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47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ENTREGO 1 DE 3 POR LO TANTO LO SOLICITADO BAJA A 2</t>
        </r>
      </text>
    </comment>
    <comment ref="G48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SE ENTREGO 2 DE 3 POR LO TANTO LO SOLICITADO BAJA A 1</t>
        </r>
      </text>
    </comment>
  </commentList>
</comments>
</file>

<file path=xl/sharedStrings.xml><?xml version="1.0" encoding="utf-8"?>
<sst xmlns="http://schemas.openxmlformats.org/spreadsheetml/2006/main" count="3173" uniqueCount="779">
  <si>
    <t>ESTADO</t>
  </si>
  <si>
    <t>MUESTRAS DE ACEITE</t>
  </si>
  <si>
    <t>CONS</t>
  </si>
  <si>
    <t>LUBR</t>
  </si>
  <si>
    <t>DEPTO</t>
  </si>
  <si>
    <t>ING</t>
  </si>
  <si>
    <t>SSAA</t>
  </si>
  <si>
    <t>REPU</t>
  </si>
  <si>
    <t>AB</t>
  </si>
  <si>
    <t>OPER</t>
  </si>
  <si>
    <t>SOLCOM</t>
  </si>
  <si>
    <t>CONSUMO</t>
  </si>
  <si>
    <t>LUBRICANTE</t>
  </si>
  <si>
    <t>OK</t>
  </si>
  <si>
    <t>SERVMAD</t>
  </si>
  <si>
    <t>TOTAL</t>
  </si>
  <si>
    <t>TOTALES</t>
  </si>
  <si>
    <t>SEVA</t>
  </si>
  <si>
    <t>INVE</t>
  </si>
  <si>
    <t>DEPTO.</t>
  </si>
  <si>
    <t>REQUERIMIENTO</t>
  </si>
  <si>
    <t xml:space="preserve"> REPUESTO</t>
  </si>
  <si>
    <t>PEDIMENTO</t>
  </si>
  <si>
    <t xml:space="preserve">CONS TÉCNICOS </t>
  </si>
  <si>
    <t>CONS TÉCNICOS</t>
  </si>
  <si>
    <t>MONTO</t>
  </si>
  <si>
    <t>DETALLE SOLICITADO POR CRÉDITOS</t>
  </si>
  <si>
    <t xml:space="preserve">SOLICITADO </t>
  </si>
  <si>
    <r>
      <t xml:space="preserve">SUBTOTAL </t>
    </r>
    <r>
      <rPr>
        <b/>
        <i/>
        <sz val="16"/>
        <color rgb="FFFF0000"/>
        <rFont val="Calibri"/>
        <family val="2"/>
        <scheme val="minor"/>
      </rPr>
      <t>(SIN SERVMAD)</t>
    </r>
  </si>
  <si>
    <t>SALDO FINAL SOLICITADO</t>
  </si>
  <si>
    <t>ASIGNACIÓN INICIAL AÑO 2025</t>
  </si>
  <si>
    <t>RESUMEN GENERAL 2025</t>
  </si>
  <si>
    <t>ASIGNACIÓN TOTAL  2025</t>
  </si>
  <si>
    <t>25% REPU SSAA</t>
  </si>
  <si>
    <t>75% REPU ING</t>
  </si>
  <si>
    <t>5% LUBR SSAA</t>
  </si>
  <si>
    <t>95% LUBR ING</t>
  </si>
  <si>
    <t>25% CONS SSAA</t>
  </si>
  <si>
    <t>75% CONS ING</t>
  </si>
  <si>
    <t>porcentaje</t>
  </si>
  <si>
    <t>FECHA RECEPCION SOLICITUD</t>
  </si>
  <si>
    <t>TIPO DE SOLICITUD</t>
  </si>
  <si>
    <t>DEPTO. Y DIV.</t>
  </si>
  <si>
    <t>CONS/REPU/LUBR/SEVA/INVE</t>
  </si>
  <si>
    <t>23/01/2025</t>
  </si>
  <si>
    <t>ING / REMO</t>
  </si>
  <si>
    <t>ADQUISICIÓN IMPRENTA</t>
  </si>
  <si>
    <t xml:space="preserve">CONS </t>
  </si>
  <si>
    <t>31/01/2025</t>
  </si>
  <si>
    <t>SSAA / TANGO</t>
  </si>
  <si>
    <t>J15108</t>
  </si>
  <si>
    <t>F15454</t>
  </si>
  <si>
    <t>ING / ANCLA</t>
  </si>
  <si>
    <t>H15230</t>
  </si>
  <si>
    <t>ING / MENA</t>
  </si>
  <si>
    <t>G14834</t>
  </si>
  <si>
    <t>C16822</t>
  </si>
  <si>
    <t>F15498</t>
  </si>
  <si>
    <t>TRITURADORA</t>
  </si>
  <si>
    <t>AB/ SUR 2</t>
  </si>
  <si>
    <t>K15536</t>
  </si>
  <si>
    <t xml:space="preserve">SSAA  </t>
  </si>
  <si>
    <t>M16153</t>
  </si>
  <si>
    <t>PEDIMATS CONFECCIONADO</t>
  </si>
  <si>
    <t>REPUESTOS SSAA 1</t>
  </si>
  <si>
    <t>REPUESTOS ING 2</t>
  </si>
  <si>
    <t>REPUESTOS ING 3</t>
  </si>
  <si>
    <t>CONSUMOS SSAA 4</t>
  </si>
  <si>
    <t>CONSUMOS ING 5</t>
  </si>
  <si>
    <t>CONSUMOS ING 6</t>
  </si>
  <si>
    <t>CONSUMOS ING 7</t>
  </si>
  <si>
    <t>LUBRICANTES ING 8</t>
  </si>
  <si>
    <t>LUBRICANTES ING 9</t>
  </si>
  <si>
    <t>LUBRICANTES ING 10</t>
  </si>
  <si>
    <t>REPUESTOS ING 11</t>
  </si>
  <si>
    <t>EN CONTROL, EN CONOCIMIENTO POR OFMAT</t>
  </si>
  <si>
    <t>C17376</t>
  </si>
  <si>
    <t>ORCOM SALINO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</si>
  <si>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</si>
  <si>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</si>
  <si>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</si>
  <si>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</si>
  <si>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</si>
  <si>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</si>
  <si>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</si>
  <si>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</si>
  <si>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</si>
  <si>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</si>
  <si>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</si>
  <si>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</si>
  <si>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</si>
  <si>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</si>
  <si>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</si>
  <si>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</si>
  <si>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</si>
  <si>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</si>
  <si>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ITEM 19</t>
  </si>
  <si>
    <t>ITEM 20</t>
  </si>
  <si>
    <t>ADQUISICION DE VALVULA</t>
  </si>
  <si>
    <t>DDTT</t>
  </si>
  <si>
    <t>C17701</t>
  </si>
  <si>
    <t>CANTIDAD ITEMS / NRO ITEMS</t>
  </si>
  <si>
    <t>THERMOCOUPLE</t>
  </si>
  <si>
    <t>FILTER ELEMENT,AIR</t>
  </si>
  <si>
    <t>SWITCH,PRESSURE</t>
  </si>
  <si>
    <t>RESISTOR,THERMAL</t>
  </si>
  <si>
    <t>SPEED SENSOR,DIESEL</t>
  </si>
  <si>
    <t>FILTER ELEMENT,FLUID</t>
  </si>
  <si>
    <t>FILTER ELEMENT,INTAKE</t>
  </si>
  <si>
    <t>FILTER,FLUID</t>
  </si>
  <si>
    <t>TRANSMITTER,PRESSURE</t>
  </si>
  <si>
    <t>O-RING</t>
  </si>
  <si>
    <t>GAGE ROD,LIQUID LEVEL</t>
  </si>
  <si>
    <t>BELT,V</t>
  </si>
  <si>
    <t>BREATHER</t>
  </si>
  <si>
    <t>BATTERY</t>
  </si>
  <si>
    <t>X269236</t>
  </si>
  <si>
    <t>ELEMENT,FILTER</t>
  </si>
  <si>
    <t>AR0018976</t>
  </si>
  <si>
    <t>ANTISEIZE COMPOUND</t>
  </si>
  <si>
    <t>BRAZING ALLOY,SILVER</t>
  </si>
  <si>
    <t>BOMBONA FREON</t>
  </si>
  <si>
    <t>CARTRIDGE,WATER</t>
  </si>
  <si>
    <t>AR0019723</t>
  </si>
  <si>
    <t>X264363</t>
  </si>
  <si>
    <t>S012369</t>
  </si>
  <si>
    <t>X260237</t>
  </si>
  <si>
    <t>CONNECTOR,MODULAR</t>
  </si>
  <si>
    <t>ADHESIVE</t>
  </si>
  <si>
    <t>X235344</t>
  </si>
  <si>
    <t>X217746</t>
  </si>
  <si>
    <t>PETROLATUM,</t>
  </si>
  <si>
    <t>CINTA AISLADORA</t>
  </si>
  <si>
    <t>LEAK TEST COMPOUND</t>
  </si>
  <si>
    <t>DESICCANT, ACTIVATED N</t>
  </si>
  <si>
    <t>SILICONE COMPOUND</t>
  </si>
  <si>
    <t>KIT DESCOBRIZADOR</t>
  </si>
  <si>
    <t>ISOPROPYL ALCOHOL</t>
  </si>
  <si>
    <t>EYE PROTECCION</t>
  </si>
  <si>
    <t>DESICCANT, ACTIVATED</t>
  </si>
  <si>
    <t>CLEANING COMPOUND</t>
  </si>
  <si>
    <t>CORROSION PREVENTIVE</t>
  </si>
  <si>
    <t>PASTA SOLAR 25 GR. PQ</t>
  </si>
  <si>
    <t>SOLDER,TIN ALLOY</t>
  </si>
  <si>
    <t>LAMP,INCANDESCENT</t>
  </si>
  <si>
    <t>FUSE,CARTRIDGE</t>
  </si>
  <si>
    <t>BRAKE FLUID,</t>
  </si>
  <si>
    <t>INHIBITOR,CORROSION,</t>
  </si>
  <si>
    <t>SORBENT,OIL</t>
  </si>
  <si>
    <t>BAR METAL</t>
  </si>
  <si>
    <t xml:space="preserve">S012369 </t>
  </si>
  <si>
    <t>X224100</t>
  </si>
  <si>
    <t>AR0009024</t>
  </si>
  <si>
    <t>LUBRICATING OIL</t>
  </si>
  <si>
    <t>LUBRICATING OIL,</t>
  </si>
  <si>
    <t>LUBRICATING OIL,GEAR</t>
  </si>
  <si>
    <t>AR0005277</t>
  </si>
  <si>
    <t>LUBRICATING OIL,AIR</t>
  </si>
  <si>
    <t>VALOR TOTAL</t>
  </si>
  <si>
    <t>NRO SOLCOM / PEDIMATS</t>
  </si>
  <si>
    <t>X222832</t>
  </si>
  <si>
    <t>LUBRICATING OIL,GEAR L</t>
  </si>
  <si>
    <t>VALVE, SAFETY RELIEF</t>
  </si>
  <si>
    <t>IR AL VALPABAS</t>
  </si>
  <si>
    <t>Nº</t>
  </si>
  <si>
    <t>ORDEN DE COMPRA SALINO</t>
  </si>
  <si>
    <t>BQABCC</t>
  </si>
  <si>
    <t>9030000S34069X12211999</t>
  </si>
  <si>
    <t>CENTRO DE COSTO</t>
  </si>
  <si>
    <t>OT</t>
  </si>
  <si>
    <t>PV16920</t>
  </si>
  <si>
    <t>N/C</t>
  </si>
  <si>
    <t>Nº STOCK</t>
  </si>
  <si>
    <t>NOMBRE PEDIMENTO / DESCRIPCION ITEMS</t>
  </si>
  <si>
    <t>ESTADO
ITEM</t>
  </si>
  <si>
    <t>TARJETAS PESO EXT. PQS</t>
  </si>
  <si>
    <t>TARJETAS PESO EXT. CO2</t>
  </si>
  <si>
    <t>TARJETAS EXTIN. HALON</t>
  </si>
  <si>
    <t>VALOR UNITARIO</t>
  </si>
  <si>
    <t>CANT. SOLICITADA</t>
  </si>
  <si>
    <t>427700002432DW8800SEVA</t>
  </si>
  <si>
    <t>427700001246IH8800INVE</t>
  </si>
  <si>
    <t>X239706</t>
  </si>
  <si>
    <t>DESTRUCTORA DE PAPEL</t>
  </si>
  <si>
    <t>COMPLETO</t>
  </si>
  <si>
    <t>427700002432DW8800REPU</t>
  </si>
  <si>
    <t>IR A VALPABAS PARA RETIRAR</t>
  </si>
  <si>
    <t>PV16928</t>
  </si>
  <si>
    <t>SIN OT</t>
  </si>
  <si>
    <t>PV16796</t>
  </si>
  <si>
    <t>427700002432DW8800CONS</t>
  </si>
  <si>
    <t>ELIMINADO</t>
  </si>
  <si>
    <t>427700002432DW8800LUBR</t>
  </si>
  <si>
    <t>427700001246XR8800DDTT</t>
  </si>
  <si>
    <t>AB/ SUR 1</t>
  </si>
  <si>
    <t>ADQUISICION SERVMAD 1</t>
  </si>
  <si>
    <t>ADQUISICION SERVMAD 2</t>
  </si>
  <si>
    <t>ADQUISICION SERVMAD 3</t>
  </si>
  <si>
    <t>ADQUISICION SERVMAD 4</t>
  </si>
  <si>
    <t>ADQUISICION SERVMAD 5</t>
  </si>
  <si>
    <t>INSUMOS VARIOS</t>
  </si>
  <si>
    <t xml:space="preserve"> REPARACION FALLA MODULO FDM</t>
  </si>
  <si>
    <t>RETIRADO 25/04/2025
ENTREGAR A T1 PINEDA</t>
  </si>
  <si>
    <t>991304873</t>
  </si>
  <si>
    <t>991304874</t>
  </si>
  <si>
    <t>GLOVES ANTIFLASH ;GUANTES</t>
  </si>
  <si>
    <t>HOOD,ANTIFLASH; CAPUCHA</t>
  </si>
  <si>
    <t>C17362</t>
  </si>
  <si>
    <t>ADQUISICION DE CONSUMOS</t>
  </si>
  <si>
    <t xml:space="preserve">AB </t>
  </si>
  <si>
    <t>M15945</t>
  </si>
  <si>
    <t>ISOPROPUL ALCOHOL</t>
  </si>
  <si>
    <t>LAMP, INCANDESCENT</t>
  </si>
  <si>
    <t>005040540</t>
  </si>
  <si>
    <t>FUSE, CASTRIDGE</t>
  </si>
  <si>
    <t>011029455</t>
  </si>
  <si>
    <t>BRAKE FLUID</t>
  </si>
  <si>
    <t>FUSE, CARTRIDGE</t>
  </si>
  <si>
    <t>014062060</t>
  </si>
  <si>
    <t>INHIBITOR, CORROSION.</t>
  </si>
  <si>
    <t>660935658</t>
  </si>
  <si>
    <t>ADQUISICION SERVMAD 6</t>
  </si>
  <si>
    <t>C17780</t>
  </si>
  <si>
    <t>M16871</t>
  </si>
  <si>
    <t>M16872</t>
  </si>
  <si>
    <t>RETIRADO 07/05/2025</t>
  </si>
  <si>
    <t>ADQUISICION SERVMAD 7</t>
  </si>
  <si>
    <t>FARMACOS E INSUMOS MEDICOS</t>
  </si>
  <si>
    <t>ADQUISICION SERVMAD 8</t>
  </si>
  <si>
    <t>INSUMOS PARA NAVEGACION</t>
  </si>
  <si>
    <t>ENTREGADO POR 0</t>
  </si>
  <si>
    <t>ADQUISICION DE REPUESTOS</t>
  </si>
  <si>
    <t>5040540</t>
  </si>
  <si>
    <t>07648237</t>
  </si>
  <si>
    <t>K16829</t>
  </si>
  <si>
    <t>ING/ANCLA</t>
  </si>
  <si>
    <t>AR0001344</t>
  </si>
  <si>
    <t>TOOL KIT, GENERAL MECHANICS</t>
  </si>
  <si>
    <t>E16438</t>
  </si>
  <si>
    <t>ELECTRONIC COMPONENT ASSEMBLY</t>
  </si>
  <si>
    <t>G16138</t>
  </si>
  <si>
    <t>M17244</t>
  </si>
  <si>
    <t>G15883</t>
  </si>
  <si>
    <t>MOTOR FUERA DE BORDA</t>
  </si>
  <si>
    <t>X262694</t>
  </si>
  <si>
    <t>LTP</t>
  </si>
  <si>
    <t>NA</t>
  </si>
  <si>
    <t>EXTINTOR NUEVO CERTIFICADO CO2-BC CAP 5KG CON SOPORTE</t>
  </si>
  <si>
    <t>EXTINTOR NUEVO CERTIFICADO ESPUMA ACERO INOX. CAP. 10 LITROS CON SOPORTE</t>
  </si>
  <si>
    <t>EXTINTOR NUEVO CERTIFICADO CO2-BC CAP 10KG AL 75% F. AMONIO CON SOPORTE.</t>
  </si>
  <si>
    <t>NO COMPRADO</t>
  </si>
  <si>
    <t>PEDIMENTO COMPRA DE EXTINTORES NUEVOS</t>
  </si>
  <si>
    <t>S9200-606943</t>
  </si>
  <si>
    <t>EQUIPO DE OXICORTE</t>
  </si>
  <si>
    <t>CALIBRACION Y CERTIFICACION DE SENSORES DE GAS</t>
  </si>
  <si>
    <t>CALIBRACION Y CERTIFICACION DE SENSORES H2S</t>
  </si>
  <si>
    <t>CALIBRACION Y CERTIFICACION DE SENSORES R134A</t>
  </si>
  <si>
    <t>PRESOSTATO DE ALTA PRESION</t>
  </si>
  <si>
    <t>ACEITE BITZER BSE 170</t>
  </si>
  <si>
    <t>CANTIDAD PAPELETA</t>
  </si>
  <si>
    <t>CANTIDAD ENTREGADA</t>
  </si>
  <si>
    <t>ELIMINAR</t>
  </si>
  <si>
    <t>6810-00-006-4205</t>
  </si>
  <si>
    <t>66-086-8684</t>
  </si>
  <si>
    <t>ACEITE CAJA OEP-89</t>
  </si>
  <si>
    <t>MOVIL DELVAC 1300 SUPER 15W40</t>
  </si>
  <si>
    <t>ETHYLENE GLYCOL TECHNICAL (REFRIGERANTE)</t>
  </si>
  <si>
    <t>T-A24</t>
  </si>
  <si>
    <t>T-A26</t>
  </si>
  <si>
    <t>T-A29</t>
  </si>
  <si>
    <t>V T-C75</t>
  </si>
  <si>
    <t>9318-80</t>
  </si>
  <si>
    <t>W123151A</t>
  </si>
  <si>
    <t>13208 MAPRO</t>
  </si>
  <si>
    <t>CORREA A24</t>
  </si>
  <si>
    <t>CORREA A26</t>
  </si>
  <si>
    <t>CORREA A29</t>
  </si>
  <si>
    <t>FILTER ELEMENT FLUID LPAC</t>
  </si>
  <si>
    <t>FILTRO COALESCENTE DEPURADOR 750</t>
  </si>
  <si>
    <t>INTAKE FILTER</t>
  </si>
  <si>
    <t>MAXTRILL MANTENIMIENTO SEWAGE 20 LT</t>
  </si>
  <si>
    <t>4730-00-991-8624</t>
  </si>
  <si>
    <t>2940-00-5806304</t>
  </si>
  <si>
    <t>N04823</t>
  </si>
  <si>
    <t>4330-01-136-9191</t>
  </si>
  <si>
    <t>STRAINER OIL SUCCION</t>
  </si>
  <si>
    <t>OIL FILTER</t>
  </si>
  <si>
    <t>CADTRIGE, FILTER</t>
  </si>
  <si>
    <t>FILTRO DE 20 MICRAS</t>
  </si>
  <si>
    <t>4330-00-136-9191</t>
  </si>
  <si>
    <t>4330-01-408-7026</t>
  </si>
  <si>
    <t>FILTRO DE 3 MICRAS</t>
  </si>
  <si>
    <t>FILTRO DESHIDRATADOR DCR0485</t>
  </si>
  <si>
    <t xml:space="preserve">COMPRADO </t>
  </si>
  <si>
    <t>POR COMPRAR CON FOFI</t>
  </si>
  <si>
    <t>CAPERUZA PARA ENTRENAMIENTO</t>
  </si>
  <si>
    <t>PITON DE INCENDIO ELKHAR</t>
  </si>
  <si>
    <t>ESCALVINA BLANCA 18</t>
  </si>
  <si>
    <t xml:space="preserve">PITON DE INCENDIO  </t>
  </si>
  <si>
    <t>ITEM 21</t>
  </si>
  <si>
    <t>ITEM 22</t>
  </si>
  <si>
    <t>ITEM 23</t>
  </si>
  <si>
    <t>ITEM 24</t>
  </si>
  <si>
    <t>ITEM 25</t>
  </si>
  <si>
    <t>ITEM 26</t>
  </si>
  <si>
    <t>ITEM 27</t>
  </si>
  <si>
    <t>ITEM 28</t>
  </si>
  <si>
    <t>ITEM 29</t>
  </si>
  <si>
    <t>ITEM 30</t>
  </si>
  <si>
    <t>ITEM 31</t>
  </si>
  <si>
    <t>ITEM 32</t>
  </si>
  <si>
    <t>ITEM 33</t>
  </si>
  <si>
    <t>ITEM 34</t>
  </si>
  <si>
    <t>ITEM 35</t>
  </si>
  <si>
    <t>ITEM 36</t>
  </si>
  <si>
    <t>ITEM 37</t>
  </si>
  <si>
    <t>ITEM 38</t>
  </si>
  <si>
    <t>ITEM 39</t>
  </si>
  <si>
    <t>ITEM 40</t>
  </si>
  <si>
    <t>ITEM 41</t>
  </si>
  <si>
    <t>ITEM 42</t>
  </si>
  <si>
    <t>ITEM 43</t>
  </si>
  <si>
    <t>ITEM 44</t>
  </si>
  <si>
    <t>ITEM 45</t>
  </si>
  <si>
    <t>ITEM 46</t>
  </si>
  <si>
    <t>ITEM 47</t>
  </si>
  <si>
    <t>ITEM 48</t>
  </si>
  <si>
    <t>ITEM 49</t>
  </si>
  <si>
    <t>ITEM 50</t>
  </si>
  <si>
    <t>ITEM 51</t>
  </si>
  <si>
    <t>ITEM 52</t>
  </si>
  <si>
    <t>ANTI-SEIZE COMPOUND</t>
  </si>
  <si>
    <t>TUBO DE PRUEBA CON POLVO REACTIVO</t>
  </si>
  <si>
    <t>LAMPARA INCANDESCENTE 115V</t>
  </si>
  <si>
    <t>ING/MENA</t>
  </si>
  <si>
    <t>VALVE, PILOT, AIR</t>
  </si>
  <si>
    <t>MUESTRAS DE COMBUSTIBLE</t>
  </si>
  <si>
    <t>MUESTRA DE PETROLEO</t>
  </si>
  <si>
    <t>MUESTRA DE JA-1</t>
  </si>
  <si>
    <t>REPUESTO COAST DOWN</t>
  </si>
  <si>
    <t>VALVULA, SOLENOIDE, DOS O MAS VIAS</t>
  </si>
  <si>
    <t>REGULATOR, ASSEMBLY</t>
  </si>
  <si>
    <t xml:space="preserve">SCAVENGE OIL FILTER </t>
  </si>
  <si>
    <t>SUPPLY OIL FILTER</t>
  </si>
  <si>
    <t>FILTER ELEMENT</t>
  </si>
  <si>
    <t>O'RING</t>
  </si>
  <si>
    <t>FILTROS CUADRUPLEX CPP</t>
  </si>
  <si>
    <t>GASKET</t>
  </si>
  <si>
    <t>PACKING, PERFORMED</t>
  </si>
  <si>
    <t>FILTRO</t>
  </si>
  <si>
    <t>FILTER ELEMENT, FLUID</t>
  </si>
  <si>
    <t>FILTRO PROCESO</t>
  </si>
  <si>
    <t>FILTRO DE AIRE PARA FRENO DE EJE</t>
  </si>
  <si>
    <t>FILTRO REACTIVACION</t>
  </si>
  <si>
    <t>WASHER, FLAT</t>
  </si>
  <si>
    <t>PACKING</t>
  </si>
  <si>
    <t>SPACER, RING</t>
  </si>
  <si>
    <t>PEDIMATS CONFECCIONADO EN PROCESO DE COMPRA EN VALPABAS</t>
  </si>
  <si>
    <t>JUNTA ECONOMICA CONS</t>
  </si>
  <si>
    <t>ALCOHOL ISOPROPILICO</t>
  </si>
  <si>
    <t xml:space="preserve">AMPOLLETA LED </t>
  </si>
  <si>
    <t>AMPOLLETAS LED</t>
  </si>
  <si>
    <t>BALLAST PARA ALUMBRADO</t>
  </si>
  <si>
    <t>AR0019458</t>
  </si>
  <si>
    <t>BATERIA 8 V</t>
  </si>
  <si>
    <t xml:space="preserve">BATERIA NO RECARGABLE PARA LANTEON </t>
  </si>
  <si>
    <t>FUSIBLE 250V 10A</t>
  </si>
  <si>
    <t>FUSIBLE 250V 15A</t>
  </si>
  <si>
    <t>FUSIBLE 250V 20A</t>
  </si>
  <si>
    <t>FUSIBLE 250V 5A</t>
  </si>
  <si>
    <t>FUSIBLE 500V 10A</t>
  </si>
  <si>
    <t>FUSIBLE 500V 25A</t>
  </si>
  <si>
    <t>FUSILES DE CONTROL</t>
  </si>
  <si>
    <t xml:space="preserve">LAMP INCANDESCENTE 5V </t>
  </si>
  <si>
    <t xml:space="preserve">LAMP INCANDESCENTE 115V </t>
  </si>
  <si>
    <t>LAMP INCANDESCENTE 28V</t>
  </si>
  <si>
    <t>LAMPARA INCANDESCENTE 115 V</t>
  </si>
  <si>
    <t>LAMPARA INCANDESCENTE 28V</t>
  </si>
  <si>
    <t xml:space="preserve">ITEM 20 </t>
  </si>
  <si>
    <t>LAMPARA INCANDESCENTE 5V</t>
  </si>
  <si>
    <t>AR0019917</t>
  </si>
  <si>
    <t xml:space="preserve">REFRIGERACION </t>
  </si>
  <si>
    <t>MARINE CLEANER</t>
  </si>
  <si>
    <t>X207182</t>
  </si>
  <si>
    <t>NYLON PARA TABLERO</t>
  </si>
  <si>
    <t>AR0007735</t>
  </si>
  <si>
    <t>PAÑO LIMPIEZA RETAZOS</t>
  </si>
  <si>
    <t>PARTIDORES S2</t>
  </si>
  <si>
    <t>AR0006896</t>
  </si>
  <si>
    <t>REACTIVO INDICADOR DE ALCALINIDAD</t>
  </si>
  <si>
    <t>AR0006899</t>
  </si>
  <si>
    <t xml:space="preserve">REACTIVO INDICADOR DE CLORUROS </t>
  </si>
  <si>
    <t>AR0006897</t>
  </si>
  <si>
    <t>REACTIVO TITULANTE DE ALCALINIDAD</t>
  </si>
  <si>
    <t>AR0006898</t>
  </si>
  <si>
    <t xml:space="preserve">REACTIVO TITULANTE DE CLORUROS </t>
  </si>
  <si>
    <t>REACTIVO TITULANTE DE NITRITOS</t>
  </si>
  <si>
    <t>X249870</t>
  </si>
  <si>
    <t>REAGENT A (MUESTRAS DE ACEITE)</t>
  </si>
  <si>
    <t>X249425</t>
  </si>
  <si>
    <t>REAGENT S (MUESTRAS DE ACEITE)</t>
  </si>
  <si>
    <t>X263620</t>
  </si>
  <si>
    <t>REAGENT TBN (MUESTRAS DE ACEITE)</t>
  </si>
  <si>
    <t>TUBOS LED T8 MARCA FSL</t>
  </si>
  <si>
    <t>AR0017260</t>
  </si>
  <si>
    <t>WD-40 (LIMPIADOR INDUSTRIAL)</t>
  </si>
  <si>
    <t xml:space="preserve">PEDIMENTO </t>
  </si>
  <si>
    <t xml:space="preserve">TALEGONES ELECTRICOS </t>
  </si>
  <si>
    <t>427700002431DW8800CONS</t>
  </si>
  <si>
    <t xml:space="preserve">ITEM 1 </t>
  </si>
  <si>
    <t>REPARACION FALLA CONVERTIDOR 1</t>
  </si>
  <si>
    <t>PV17548</t>
  </si>
  <si>
    <t>FAN, VENTILATING</t>
  </si>
  <si>
    <t>L16507</t>
  </si>
  <si>
    <t>CAMBIO RTD TEMPERATURA LOCAL JW SSDG 1</t>
  </si>
  <si>
    <t xml:space="preserve">SENSOR TEMPERATURE JACKET WATER OUT </t>
  </si>
  <si>
    <t>M17242</t>
  </si>
  <si>
    <t>CAMBIO TERMOCUPLA CILINDROS SSDG N 2</t>
  </si>
  <si>
    <t>PV17683</t>
  </si>
  <si>
    <t>L16508</t>
  </si>
  <si>
    <t>CAMBIO TERMOCUPLA CILINDROS SSDG N 1</t>
  </si>
  <si>
    <t xml:space="preserve">THERMOCOUPLE </t>
  </si>
  <si>
    <t>M17241</t>
  </si>
  <si>
    <t>BATERIAS RECARGABLES DE LAMPARAS EMERGENCIA</t>
  </si>
  <si>
    <t>BATERY STORAGE</t>
  </si>
  <si>
    <t>MOTOR FUERA DE BORDA MARINER 50 HP ML 4T</t>
  </si>
  <si>
    <t>FILTRO PRESION DE VACIO DECANTADOR</t>
  </si>
  <si>
    <t>ok</t>
  </si>
  <si>
    <t>MUESTRA DE COMBUSTIBLE</t>
  </si>
  <si>
    <t>MUESTRA DE ACEITE</t>
  </si>
  <si>
    <t>EN ESPERA DE CDP</t>
  </si>
  <si>
    <t>1ZPQQA / 1</t>
  </si>
  <si>
    <t>NRO OT</t>
  </si>
  <si>
    <t>MUESTRA JA-1</t>
  </si>
  <si>
    <t>SOLCOM
01/2025</t>
  </si>
  <si>
    <t>OPER / KILO</t>
  </si>
  <si>
    <t>CONSUMO JUNTA ECONOMICA</t>
  </si>
  <si>
    <t>S/N</t>
  </si>
  <si>
    <t>PESTILLO TAMAÑO 2.5 PULGADAS</t>
  </si>
  <si>
    <t>ACRILICO 1MTS X 1.45 MTS</t>
  </si>
  <si>
    <t>MANILLA PUERTA INTERIOR</t>
  </si>
  <si>
    <t>OPER / NOVEMBER</t>
  </si>
  <si>
    <t>COMPAS DE BRONCE PUNTA SECA</t>
  </si>
  <si>
    <t>PLUMON 334 FINELINER 0.3 50 COL</t>
  </si>
  <si>
    <t>CRONOMETRO DIGITAL</t>
  </si>
  <si>
    <t>PARALELAS 15 PULGADAS</t>
  </si>
  <si>
    <t>COMPAS MILLENIUM 179</t>
  </si>
  <si>
    <t>COMPAS ULTRA DIVIDIR 179</t>
  </si>
  <si>
    <t>OPER / OSCAR</t>
  </si>
  <si>
    <t>GUILLOTINA METALICA A4 32CM</t>
  </si>
  <si>
    <t>2 TINTAS COLOR CANON</t>
  </si>
  <si>
    <t>PIZARRA MAGNETICA PLANIFICADOR MENSUAL 96X60</t>
  </si>
  <si>
    <t>OPER / QUILLA</t>
  </si>
  <si>
    <t>SALVAVIDA FLO-1150</t>
  </si>
  <si>
    <t>LINTERNA</t>
  </si>
  <si>
    <t>GRASERA NEUMATICA</t>
  </si>
  <si>
    <t>TRAJE DE AGUA TALLA XL</t>
  </si>
  <si>
    <t>OPER / VICTOR</t>
  </si>
  <si>
    <t>LUBRICANTES WD-40 AEROSOL 200ML</t>
  </si>
  <si>
    <t>VASELINA SOLIDA</t>
  </si>
  <si>
    <t>PINTURA PRORRECO PROENTAL BLANCA</t>
  </si>
  <si>
    <t>DILUYENTE PROENTAL</t>
  </si>
  <si>
    <t>TERMOLAMINADORA</t>
  </si>
  <si>
    <t>CHAQUETILLAS PARTIDA CUBIERTA DE VUELO</t>
  </si>
  <si>
    <t>PINTURA PRORRECO PROENTAL GRIS</t>
  </si>
  <si>
    <t>PV14468</t>
  </si>
  <si>
    <t>JUNTA ECONOMICA LUBRICANTE</t>
  </si>
  <si>
    <t>NO CATALOGADO</t>
  </si>
  <si>
    <t>MILG23827A</t>
  </si>
  <si>
    <t>MIL-G-21164 (STIR)</t>
  </si>
  <si>
    <t>MIL-PRF-17331 (CAS)</t>
  </si>
  <si>
    <t>MIL-PRF-17672 (TDT)</t>
  </si>
  <si>
    <t>MIL-PRF-23827 (CAS, STIR, TDT Y MK-60</t>
  </si>
  <si>
    <t>MIL-PRF-6086 (STIR)</t>
  </si>
  <si>
    <t>SOLVENTE LIMPIADOR A-A-59601</t>
  </si>
  <si>
    <t>ACEITE DE LUBRICACION</t>
  </si>
  <si>
    <t>ACEITE LIMPIEZA ARMAMENTO</t>
  </si>
  <si>
    <t>ACEITE RECUPERDOR Y EQUILIBRADOR</t>
  </si>
  <si>
    <t>CLEANER, LUBRICANT AND PRESERVATIVE, MIL-PRF-63460</t>
  </si>
  <si>
    <t>CLEANING COMPOUND, SOLVENT, MIL-C-81302</t>
  </si>
  <si>
    <t>CLEANING COMPOUND, SOLVENT, MIL-PRF-680 TYPE III,A-A-596</t>
  </si>
  <si>
    <t>CORROSION PREVENTIVE COMPOUND MIL-C-81309</t>
  </si>
  <si>
    <t>CORROSION PREVENTIVE COMPOUND MIL-C-81309,TY2, CL2</t>
  </si>
  <si>
    <t>DRY CLEANING COMPOUND MIL-PRF-680</t>
  </si>
  <si>
    <t>CORROSION PREVENTIVE COMPOUND MIL-C-18487</t>
  </si>
  <si>
    <t>GREASE, AIRCRAFT AND INSTRUMENT, MIL-PRF-23827</t>
  </si>
  <si>
    <t>GREASE, AIRCRAFT MIL-G-4343</t>
  </si>
  <si>
    <t>GREASE, AIRCRAFT, MIL-PRF-81322G (01 TUBO)</t>
  </si>
  <si>
    <t>GREASE, SILICONE INSULATED ELECTRIC, MIL-L-15719A (3)</t>
  </si>
  <si>
    <t>GREASE, WIRE ROPE-EXPOSED GEAR, MIL-PRF-18458C</t>
  </si>
  <si>
    <t>HYDRAULIC FLUID MIL-H-17672</t>
  </si>
  <si>
    <t>HYDRAULIC FLUID, PETROLEUM BASE, MIL-H-17672, MS2135TH</t>
  </si>
  <si>
    <t xml:space="preserve"> LUBRICANT, SOLID FILM MIL-L-23398 TY II  </t>
  </si>
  <si>
    <t xml:space="preserve"> LUBRICATING OIL, AIRCRAFT PISTON, MIL-L-22851,  SYM LAD III (5 GL). </t>
  </si>
  <si>
    <t xml:space="preserve"> LUBRICATING OIL, GEAR, MIL-PRF-2105 </t>
  </si>
  <si>
    <t xml:space="preserve"> LUBRICATING OIL, GENERAL PURPOSE, MIL-PRF-32033 </t>
  </si>
  <si>
    <t xml:space="preserve"> LUBRICATING OIL, INSTRUMENT, MIL-L-6085 </t>
  </si>
  <si>
    <t xml:space="preserve"> MOLYBDENUM DISULFIDE PASTE DWG # 3240606 </t>
  </si>
  <si>
    <t xml:space="preserve"> OIL, GEAR, 85W-140, SAE J2360, SAE J2360  </t>
  </si>
  <si>
    <t xml:space="preserve"> SEALING COMPOUND PASTE TT-S-230  </t>
  </si>
  <si>
    <t xml:space="preserve"> UPH(HYDRAULIC FLUID, PETROLEUMBASE, MIL-F-17111) </t>
  </si>
  <si>
    <t xml:space="preserve"> INHIBITOR, CORROSION, VAPOR BARRIER, MIL-I-22110 </t>
  </si>
  <si>
    <t xml:space="preserve"> SILICONE COMPOUND, PT NO. MIL-S-8660 </t>
  </si>
  <si>
    <t xml:space="preserve"> WD-40 ANTICORROSIVO 191 ML </t>
  </si>
  <si>
    <t>CORROSION PREVENTIVE COMPOUND, MIL-C-81309,TY2,CL2.</t>
  </si>
  <si>
    <t>GEAR OIL,  80W90, MIL - L - 2105</t>
  </si>
  <si>
    <t>GENERAL PURPOSE LUBRICATING OIL, VV-L-800</t>
  </si>
  <si>
    <t>GREASE, AIRCRAFT, MIL-G-4343, SYM WTR</t>
  </si>
  <si>
    <t>GREASE, AIRCRAFT, MIL-PRF-81322</t>
  </si>
  <si>
    <t>GREASE, MIL-G-10924</t>
  </si>
  <si>
    <t>GREASE, MOLYBDENUM DISULFIDE, MIL-G-21164</t>
  </si>
  <si>
    <t>GREASE, WATER RESISTANT, (GENERAL USE)</t>
  </si>
  <si>
    <t>HYDRAULIC FLUID, AUTOMATIC TRANSMISSION (DEXRON VI).</t>
  </si>
  <si>
    <t>HYDRAULIC FLUID, PETROLEUM BASE, H-576, OM-33</t>
  </si>
  <si>
    <t>HYDRAULIC FLUID, PETROLEUM BASE, MIL-PRF-17672</t>
  </si>
  <si>
    <t>LUBRICATING OIL, HHS-K</t>
  </si>
  <si>
    <t>LUBRICATING OIL, STEAM TURB, OEP-89, MIL-PRF-17331</t>
  </si>
  <si>
    <t>ANTICORROSIVE C.R.C. 3.36 (COMPUESTO ANTICORROSIVO)</t>
  </si>
  <si>
    <t>GRASA PARA ANTENA TILT BASE</t>
  </si>
  <si>
    <t>GREASE G-353 MIL-G-211640D 1 LB (GRASA)</t>
  </si>
  <si>
    <t>OIL, GEAR, SHC 626</t>
  </si>
  <si>
    <t>LUBRICANTES JUNTA ECONOMICA</t>
  </si>
  <si>
    <t>ADQUISICION IMPRENTA __/2025</t>
  </si>
  <si>
    <t>TARJETA CONTROL EXTINTOR AFFF/PQS</t>
  </si>
  <si>
    <t>TARJETA CONTROL EXTINTOR CO2</t>
  </si>
  <si>
    <t>TARJETA CONTROL EXTINTOR HALON</t>
  </si>
  <si>
    <t xml:space="preserve">COMPRADO CON FOFI Y ENTREGADO </t>
  </si>
  <si>
    <t>L25306</t>
  </si>
  <si>
    <t>RETIRADO Y ALMACENADO EN PAÑOL DE CONSUMOS</t>
  </si>
  <si>
    <t>10/2025.</t>
  </si>
  <si>
    <t>27/01/2025</t>
  </si>
  <si>
    <t>J44160</t>
  </si>
  <si>
    <t>26/03/2025</t>
  </si>
  <si>
    <t>J44239</t>
  </si>
  <si>
    <t>J44290</t>
  </si>
  <si>
    <t>RETIRADO Y ALMACENADO EN PAÑOL DE CONSUMOS RETIRADO 07/05/2025</t>
  </si>
  <si>
    <t>30/04/2025</t>
  </si>
  <si>
    <t>J44299</t>
  </si>
  <si>
    <t>ADQUISICION HOSPITAL NAVAL 1</t>
  </si>
  <si>
    <t>ADQUISICION HOSPITAL NAVAL 2</t>
  </si>
  <si>
    <t>ADQUISICION DE INSUMOS MEDICOS</t>
  </si>
  <si>
    <t>RETIRADO, PAGADO</t>
  </si>
  <si>
    <t>AB/ SUR 3</t>
  </si>
  <si>
    <t>RECIBIDO POR C2 ITURRIETA</t>
  </si>
  <si>
    <t>PV16929</t>
  </si>
  <si>
    <t>NRO ITEMS</t>
  </si>
  <si>
    <t>CUENTA DE GASTO</t>
  </si>
  <si>
    <t>21/04/2025</t>
  </si>
  <si>
    <t>COMPRADO Y ENTREGADO A T1 PINEDA 25/04/2025</t>
  </si>
  <si>
    <t>DESCRIPCION ITEMS</t>
  </si>
  <si>
    <t>CANT. PAPELETA</t>
  </si>
  <si>
    <t>CANT. ENTREGADA</t>
  </si>
  <si>
    <t>VALOR UNITARIO SALINO</t>
  </si>
  <si>
    <t>VALOR TOTAL SALINO</t>
  </si>
  <si>
    <t>VALOR UNITARIO REAL</t>
  </si>
  <si>
    <t>VALOR TOTAL REAL</t>
  </si>
  <si>
    <t>REPUESTOS INGENIERIA</t>
  </si>
  <si>
    <t>PV17632</t>
  </si>
  <si>
    <t>USYTGM</t>
  </si>
  <si>
    <t>K16928</t>
  </si>
  <si>
    <t>PV17653</t>
  </si>
  <si>
    <t>ANODE CORROSION PREVENTIVE 1.152" X 0.620"</t>
  </si>
  <si>
    <t>ANODE CORROSION PREVENTIVE 6" X 0.840"</t>
  </si>
  <si>
    <t>ANODE CORROSION PREVENTIVE 2" X 0.675"</t>
  </si>
  <si>
    <t>MANTENIMIENTO, LIMPIEZA E INSPECCION DE ANODOS SSDG</t>
  </si>
  <si>
    <t>FALLA REGULADOR DE PRESION FRENO EJE</t>
  </si>
  <si>
    <t>FALLA VALVULA SOLENOIDE FRENO TURBINA 1A</t>
  </si>
  <si>
    <t>REGULADOR DE PRESION</t>
  </si>
  <si>
    <t>17/06/2025</t>
  </si>
  <si>
    <t>VALVULA SOLENOIDE</t>
  </si>
  <si>
    <t>PEDIMENTO
FLOTA</t>
  </si>
  <si>
    <t>E16659</t>
  </si>
  <si>
    <t>L16733</t>
  </si>
  <si>
    <t>427700002431DW8800REPU</t>
  </si>
  <si>
    <t>K17137</t>
  </si>
  <si>
    <t>1ZKMQA</t>
  </si>
  <si>
    <t>USBVGM</t>
  </si>
  <si>
    <t>USXTGM</t>
  </si>
  <si>
    <t>1ZHMQA</t>
  </si>
  <si>
    <t>K17160</t>
  </si>
  <si>
    <t>PV17825</t>
  </si>
  <si>
    <t>ORCOM / RECOM SALINO</t>
  </si>
  <si>
    <t>M17535</t>
  </si>
  <si>
    <t>PV18118</t>
  </si>
  <si>
    <t>PV18119</t>
  </si>
  <si>
    <t>G16450</t>
  </si>
  <si>
    <t>B88117</t>
  </si>
  <si>
    <t>M17300</t>
  </si>
  <si>
    <t>PV16753</t>
  </si>
  <si>
    <t>SIPPLY OIL FILTER</t>
  </si>
  <si>
    <t>O RING</t>
  </si>
  <si>
    <t>FITROS CUADRUPLEX CPP</t>
  </si>
  <si>
    <t>STATUS 2, RETIRAR DESDE VALPABAS, FECHA DE ENTREGA 23/05/2025</t>
  </si>
  <si>
    <t>MP ITEM 6</t>
  </si>
  <si>
    <t>1ZFSQA</t>
  </si>
  <si>
    <t>1ZHOQA</t>
  </si>
  <si>
    <t>PV9249</t>
  </si>
  <si>
    <t xml:space="preserve">1ZPQQA	</t>
  </si>
  <si>
    <t>LUBRICANTES JUNTA ECONOMICA PROPULSION</t>
  </si>
  <si>
    <t>DISPONIBLE REPU</t>
  </si>
  <si>
    <t>DISPONIBLE CONS</t>
  </si>
  <si>
    <t>DISPONIBLE LUBR</t>
  </si>
  <si>
    <t>DISPONIBLE SEVA</t>
  </si>
  <si>
    <r>
      <t xml:space="preserve">SOLICITADO REPU     </t>
    </r>
    <r>
      <rPr>
        <b/>
        <i/>
        <sz val="12"/>
        <color theme="1"/>
        <rFont val="Calibri"/>
        <family val="2"/>
        <scheme val="minor"/>
      </rPr>
      <t>(DISPONIBLE MENOS SOLICITADO)</t>
    </r>
  </si>
  <si>
    <r>
      <t xml:space="preserve">SOLICITADO CONS     </t>
    </r>
    <r>
      <rPr>
        <b/>
        <i/>
        <sz val="12"/>
        <color theme="1"/>
        <rFont val="Calibri"/>
        <family val="2"/>
        <scheme val="minor"/>
      </rPr>
      <t>(DISPONIBLE MENOS SOLICITADO)</t>
    </r>
  </si>
  <si>
    <r>
      <t xml:space="preserve">SOLICITADO LUBR     </t>
    </r>
    <r>
      <rPr>
        <b/>
        <i/>
        <sz val="12"/>
        <color theme="1"/>
        <rFont val="Calibri"/>
        <family val="2"/>
        <scheme val="minor"/>
      </rPr>
      <t>(DISPONIBLE MENOS SOLICITADO)</t>
    </r>
  </si>
  <si>
    <r>
      <t xml:space="preserve">SOLICITADO SEVA     </t>
    </r>
    <r>
      <rPr>
        <b/>
        <i/>
        <sz val="12"/>
        <color theme="1"/>
        <rFont val="Calibri"/>
        <family val="2"/>
        <scheme val="minor"/>
      </rPr>
      <t>(DISPONIBLE MENOS SOLICITADO)</t>
    </r>
  </si>
  <si>
    <t>LAMP,INCANDESCENT ;BOMBILLA, INCAND</t>
  </si>
  <si>
    <t>ADQUSICION DE LAMPARAS</t>
  </si>
  <si>
    <t>ADQUISICION DE VALVULAS</t>
  </si>
  <si>
    <t>E16513</t>
  </si>
  <si>
    <t>VALVE ASSEMBLY</t>
  </si>
  <si>
    <t>J16401</t>
  </si>
  <si>
    <t>FUSIBLES DE CONTROL</t>
  </si>
  <si>
    <t>L16578</t>
  </si>
  <si>
    <t>G16207</t>
  </si>
  <si>
    <t>GUANTES ELECTRICISTA</t>
  </si>
  <si>
    <t>MATERIALES DE FABRICACION DE PLASTICO</t>
  </si>
  <si>
    <t>TABLEROS ELECTRICOS</t>
  </si>
  <si>
    <t>C18213</t>
  </si>
  <si>
    <t>ADQUISICION DE INHIBIDOR DE CORROSION</t>
  </si>
  <si>
    <t>LIQUID CONTROL GUARD DE 20KG</t>
  </si>
  <si>
    <t>BQVSCC</t>
  </si>
  <si>
    <t>MUESTRAS DE ACEITE AREA INGENIERIA</t>
  </si>
  <si>
    <t>COMPRA MUESTRA DE ACEITE AREA INGENIERIA</t>
  </si>
  <si>
    <t>1ZWRQA</t>
  </si>
  <si>
    <t>CONSUMO JUNTA ECONOMICA PROPULSION</t>
  </si>
  <si>
    <t>B87886</t>
  </si>
  <si>
    <t>SORBENT OIL</t>
  </si>
  <si>
    <t>MANTENCION DE EXTINTORES</t>
  </si>
  <si>
    <t>MANTENCION EXTINTOR CO2- BC 5 KILOS</t>
  </si>
  <si>
    <t>RECARGA EXTINTOR ESPUMA AB 10 LITROS</t>
  </si>
  <si>
    <t>MANTENCION EXTINTOR CLASE K 6 LITROS</t>
  </si>
  <si>
    <t>MANTENCION EXTINTOR PQS-ABC 10 KILOS</t>
  </si>
  <si>
    <t>MANTENCION EXTINTOR PQS-ABC 2.5 KILOS</t>
  </si>
  <si>
    <t>MANTENCION EXTINTOR CO2- BC 3.5 KILOS</t>
  </si>
  <si>
    <t>AB / SUR 1</t>
  </si>
  <si>
    <t>ADQUISICION DE GUANTES Y CAPERUZAS PARA LA DOTACION</t>
  </si>
  <si>
    <t>GUANTES ANTIFUEGO</t>
  </si>
  <si>
    <t>CAPUCHA</t>
  </si>
  <si>
    <t>SSAA / PRIMERA</t>
  </si>
  <si>
    <t>RECUPERAR MAXIMA CAPACIDAD DE DETECCION DE RADARES DE CONTROL DE FUEGO</t>
  </si>
  <si>
    <t>TRAVELING WAVE TUBE</t>
  </si>
  <si>
    <t>EN ESPERA DE ALGUNA DISPONIBILIDAD PRESUPUESTARIA</t>
  </si>
  <si>
    <t>J16342</t>
  </si>
  <si>
    <t>ADQUISICION DE LIQUIDO REFRIGERANTE</t>
  </si>
  <si>
    <t>INHIBITOR,CORROSION,WATER SOLUBLE ;</t>
  </si>
  <si>
    <t xml:space="preserve"> </t>
  </si>
  <si>
    <t>CARGA FISCAL</t>
  </si>
  <si>
    <t>SIN CENCO</t>
  </si>
  <si>
    <t xml:space="preserve">M17636 </t>
  </si>
  <si>
    <t>ADQUISICION DE FILTROS</t>
  </si>
  <si>
    <t>ADQUISICION DE VALVULA CONTROL</t>
  </si>
  <si>
    <t>VALVULA CONTROL</t>
  </si>
  <si>
    <t>FILTRO PURIFICADOR</t>
  </si>
  <si>
    <t>H16872</t>
  </si>
  <si>
    <t>SSAA / SEGUNDA</t>
  </si>
  <si>
    <t>PV16689</t>
  </si>
  <si>
    <t>CONDITION ASSESSMENT OF MK 13 MOD 4 GMLS</t>
  </si>
  <si>
    <t>ORING DE NITRILO ENTRE 70-80 SHORE</t>
  </si>
  <si>
    <t>SELLO DE BLAST DOOR INFERIOR PLANO 2124129</t>
  </si>
  <si>
    <t>GOMA EXTRUIDA DE NEOPRENE ENTRE 45-55 SHORE (DUREZA)</t>
  </si>
  <si>
    <t>AR0005855</t>
  </si>
  <si>
    <t>AR0000098</t>
  </si>
  <si>
    <t>X264839</t>
  </si>
  <si>
    <t>REPUESTO MANTENIMIENTO PREVENTIVO MOTOR FUERA DE BORDA 50 HP</t>
  </si>
  <si>
    <t>FITTING FEMALE CONEXXION DE COMBUSTIBLE</t>
  </si>
  <si>
    <t>FITTING MALE CONEXXION DE COMBUSTIBLE</t>
  </si>
  <si>
    <t>SERV KIT 100 HRS</t>
  </si>
  <si>
    <t>KIT DE MANTENIMIENTO 300 HORAS 40/50/60 HP BF Y CT</t>
  </si>
  <si>
    <t>ACEITE MERCURY HIGH PERFORMANCE GEAR LUBE + 946 ML SAE 90</t>
  </si>
  <si>
    <t>ACEITE MERCURY SAE 10W30 1 GALON )3,78 LTS)</t>
  </si>
  <si>
    <t>GRASA MERCURY MARINA 2-4-C POMO DE 227 GR</t>
  </si>
  <si>
    <t>LANYARD, CORDON HOMBRE AL AGUA 54 INCH</t>
  </si>
  <si>
    <t>GEAR CASE PRESSURE TESTER</t>
  </si>
  <si>
    <t>CONFECCIONAR PEDIMAT</t>
  </si>
  <si>
    <t>OK ENTREGADA A C1 IBARRA</t>
  </si>
  <si>
    <t>OK ENTREGADO A C2 VALENCIA.</t>
  </si>
  <si>
    <t>OK ENTREGADO A SARGENTO CARVAJAL</t>
  </si>
  <si>
    <t>OK ENTREGADO CONFORME AL CARGO INGENIERIA ANCLA</t>
  </si>
  <si>
    <t>OK RECIBIDO POR C1 TORRES</t>
  </si>
  <si>
    <t>PEDIMENTO EFCTUADO POR 9, EN ESTATUS 3, EN PROCESO DE LICITACION, ETAPA DE ADJUDICACION</t>
  </si>
  <si>
    <t>EN PROCESO DE ADJUDICACION, NO SE ENTREGA FOTO REFERENCIAL EN ETAPA DE PREGUNTAS</t>
  </si>
  <si>
    <t>OK ENTREGADO A S2 LARA</t>
  </si>
  <si>
    <t>ORCOM MP 3086-793-SE25 ACEPTADA, ENTREGA DE LOS PRODUCTOS 01/09/2025</t>
  </si>
  <si>
    <t>ORCOM MP 3086-795-SE25 ACEPTADA, ENTREGA DE LOS PRODUCTOS 25/08/2025</t>
  </si>
  <si>
    <t>EN VALPABAS, CONSULTAR RETIRO</t>
  </si>
  <si>
    <t>PEDIMAT EFECTUADO EN 1Z, PEDIMENTO L16508 ES 2ZN, RETIRAR DE VALPABAS EN PROCESO DE LICITACION, EN ETAPA DE ADJUDICACION</t>
  </si>
  <si>
    <t>ORCOM MP 3086-794-SE25 ACEPTADA, ENTREGA DE LOS PRODUCTOS 27/08/2025</t>
  </si>
  <si>
    <t>1ZKXQA</t>
  </si>
  <si>
    <t>CONFECCIONAR PEDIMAT 30 VALPABAS</t>
  </si>
  <si>
    <t>HACER PEDIMAT FLOTA PRAT 25</t>
  </si>
  <si>
    <t>HACER PEDIMAT FLOTA LT 25, FLOTA PRAT 1</t>
  </si>
  <si>
    <t>HACER PEDIMAT FLOTA MONTT 49</t>
  </si>
  <si>
    <t>HACER PEDIMAT FLOTA PRAT 2, VALPABAS 4</t>
  </si>
  <si>
    <t>HACER PEDIMAT FLOTA LT 02, VALPABAS 38</t>
  </si>
  <si>
    <t>HACER PEDIMAT VALPABAS 4</t>
  </si>
  <si>
    <t>HACER PEDIMAT FLOTA MONTT 16</t>
  </si>
  <si>
    <t>COMPRADO, PENDIENTE DE RECEPCIÓN, DE ACUERDO A SALNO SE RECIBIO EL 5 DE AGOSTO, SE DEBE VERIFICAR EN QUE LUGAR SE ENCUENTRA</t>
  </si>
  <si>
    <t>STATUS 3, PREGUNTAR ESTADO PROCESO</t>
  </si>
  <si>
    <t>ESTATUS 3, SE RETIRO 1, FALTA QUE SEA INGRESADO AL SISTEMA EL FALTANTE PARA RETIRAR, M1 ASSANS RAIN</t>
  </si>
  <si>
    <t>LISTO PARA SER RETIRADO</t>
  </si>
  <si>
    <t>BATERIAS PARA RETIRO (12), SE HAN IDO A RETIRAR EN IMNUMERABLES VECES Y NO SE HAN ENCONTRADO DISPONIBLES EN ALMACEN 21</t>
  </si>
  <si>
    <t>SE ENVIO CORREO A COMPRADORES VALPABAS OBJETO PUEDAN INFORMAR ESTADO DE LOS ITEMS</t>
  </si>
  <si>
    <t xml:space="preserve">1ZGMQA	</t>
  </si>
  <si>
    <t>ENTREGADO POR 0, CERRADO EL PROCESO</t>
  </si>
  <si>
    <t>1ZGMQA</t>
  </si>
  <si>
    <t>VERIFICAR SI FUE RECIBIDO, MRO MUÑOZ, SINO RETIRAR EN VALPABAS, APARECE QUE FUE RECIBIDO POR C2 LERMANDA DE RECEPCION</t>
  </si>
  <si>
    <t>1ZIXQA</t>
  </si>
  <si>
    <t>ORCOM MP 3086-792-SE25 ACEPTADA, ENTREGA DE LOS PRODUCTOS 27/08/2025</t>
  </si>
  <si>
    <t>FUE COMPRADO Y RECIBIDO POR C2 LERMANDA ALMACEN DE RECEPCION, PERO ITEM FUE ELIMINADO, PREGUNTAR EN ESTOS CASOS</t>
  </si>
  <si>
    <t>BQWCDC</t>
  </si>
  <si>
    <t>1ZCMQA</t>
  </si>
  <si>
    <t>1ZJMQA</t>
  </si>
  <si>
    <t>1ZHNQA</t>
  </si>
  <si>
    <t>1ZLOQA</t>
  </si>
  <si>
    <t>1ZIMQA</t>
  </si>
  <si>
    <t>1ZWRQB</t>
  </si>
  <si>
    <t>SE DEBE PREGUNTAR POR LO FALTANTE, YA QUE SOLO SE HA RETIRADO 1</t>
  </si>
  <si>
    <t>J17216</t>
  </si>
  <si>
    <t>ADQUISICON DE LUBRICANTES EN MAGABAS T1 PINEDA</t>
  </si>
  <si>
    <t>HYDRAULIC FLUID,FIRE RESISTANT ;FLU</t>
  </si>
  <si>
    <t>BQPADC</t>
  </si>
  <si>
    <t>OK, SOLICITAR A VALPABAS LA ACTUALIZACION DEL ITEM, DEBIDO QUE FUE ENTREGADO LAS 5 NR EN ITEM 3</t>
  </si>
  <si>
    <t>J17221</t>
  </si>
  <si>
    <t>ENTREGADO POR UN NR A S2 LARA</t>
  </si>
  <si>
    <t>ENTREGADO A S2 LARA</t>
  </si>
  <si>
    <t>PEDIMAT CREADO, REBAJAR Y ENTREGAR</t>
  </si>
  <si>
    <t>ENTREGADOS A C2 ALEGRIA</t>
  </si>
  <si>
    <t>SE ENVIO CORREO A S2 JOSÉ HERRERA,QUIROZ 533408-9, PREGUNTANDO POR RECEPCION DEL ITEM 26-08</t>
  </si>
  <si>
    <t>MUESTRAS DE ACEITE GRATUITAS AÑO 2025</t>
  </si>
  <si>
    <t>M17636</t>
  </si>
  <si>
    <t>REPUESTOS</t>
  </si>
  <si>
    <t xml:space="preserve">ESTADO </t>
  </si>
  <si>
    <t>CONSUMOS</t>
  </si>
  <si>
    <t>LUBRICANTES</t>
  </si>
  <si>
    <t>OK RECIBIDO POR S1 MOLINA</t>
  </si>
  <si>
    <t>OK RECIBIDO POR C2 SOTO</t>
  </si>
  <si>
    <t>OK ENTREGADO A C2 SOTO</t>
  </si>
  <si>
    <t>OK ENTREGADO A SO SILVA</t>
  </si>
  <si>
    <t>M18180</t>
  </si>
  <si>
    <t>OK COMPRADO CON FOFI</t>
  </si>
  <si>
    <t>M17792</t>
  </si>
  <si>
    <t>OK 12 RETIRADAS, PARA RETIRAR FALTANTES, SE DEBE CREAR NUEVO PEDIMAT</t>
  </si>
  <si>
    <t>J44415</t>
  </si>
  <si>
    <t>ADQUISICION SERVMAD 9</t>
  </si>
  <si>
    <t>CART ASSEMBLY</t>
  </si>
  <si>
    <t>RETIRADO, CON OBSERVACIONES</t>
  </si>
  <si>
    <t xml:space="preserve">OK </t>
  </si>
  <si>
    <t>PV18798</t>
  </si>
  <si>
    <t>SEAL,PLAIN ENCASED</t>
  </si>
  <si>
    <t>VALVE,SAFETY RELIEF</t>
  </si>
  <si>
    <t>AMPLIFIER,AUDIO</t>
  </si>
  <si>
    <t>FILTER,PARTICULATE</t>
  </si>
  <si>
    <t>VALVE,VACUUM</t>
  </si>
  <si>
    <t>SEAL ASSEMBLY,SHAFT,</t>
  </si>
  <si>
    <t>C19365</t>
  </si>
  <si>
    <t>G17475</t>
  </si>
  <si>
    <t>FILTER, FLUID</t>
  </si>
  <si>
    <t>G17479</t>
  </si>
  <si>
    <t>PEDIMENTO FLOTA</t>
  </si>
  <si>
    <t>REPUESTOS GENERAL INGENIERIA 1</t>
  </si>
  <si>
    <t>REPUESTOS GENERAL INGENIERIA 2</t>
  </si>
  <si>
    <t>REPUESTOS GENERAL INGENIERIA 3</t>
  </si>
  <si>
    <t>K18159</t>
  </si>
  <si>
    <t>ADQUISICION DE CONSUMO GENERAL INGENIERIA 2</t>
  </si>
  <si>
    <t>DETECTOR KIT, WATER</t>
  </si>
  <si>
    <t>ENTREGADO S1 MOLINA</t>
  </si>
  <si>
    <t>RETIRAR VALPABAS</t>
  </si>
  <si>
    <t>OK ENTREGADA A C2 ARIAS FLOTA</t>
  </si>
  <si>
    <t>EN SERVICIO BODEGA, DEBE REACTIVARSE EL PEDIMENTO</t>
  </si>
  <si>
    <t>RECIBIDOS, ENTREGAR A ING ANCLA, CORRESPONDIENTE A DDTT, recibidos por so silva</t>
  </si>
  <si>
    <t>COSMAL ENTREGADO A S1 MOLINA</t>
  </si>
  <si>
    <t>RECIBIDO, PERO ITEM NO CUMPLE CON LA DESCRIPCION</t>
  </si>
  <si>
    <t>SE DEBEN RETIRAR EN VALPABAS</t>
  </si>
  <si>
    <t>OTRO ENTREGADO POR 0</t>
  </si>
  <si>
    <t>CONFECCIONADO, PEDIMENTO G17475, UBICADO EN ING ANCLA</t>
  </si>
  <si>
    <t>PRESUPUESTO PASARA PARA PROXIMO PERIODO</t>
  </si>
  <si>
    <t>ADQUISICION DE FARMACOS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</si>
</sst>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(&quot;$&quot;* #,##0.00_);_(&quot;$&quot;* \(#,##0.00\);_(&quot;$&quot;* &quot;-&quot;??_);_(@_)"/>
    <numFmt numFmtId="164" formatCode="&quot;$&quot;#,##0;[Red]&quot;$&quot;\-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* #,##0.00\ &quot;€&quot;_-;\-* #,##0.00\ &quot;€&quot;_-;_-* &quot;-&quot;??\ &quot;€&quot;_-;_-@_-"/>
    <numFmt numFmtId="168" formatCode="_-&quot;$&quot;\ * #,##0_-;\-&quot;$&quot;\ * #,##0_-;_-&quot;$&quot;\ * &quot;-&quot;??_-;_-@_-"/>
    <numFmt numFmtId="169" formatCode="_ \$* #,##0_ ;_ \$* \-#,##0_ ;_ \$* \-_ ;_ @_ "/>
    <numFmt numFmtId="170" formatCode="0.0"/>
    <numFmt numFmtId="171" formatCode="_(&quot;$&quot;* #,##0_);_(&quot;$&quot;* \(#,##0\);_(&quot;$&quot;* &quot;-&quot;??_);_(@_)"/>
    <numFmt numFmtId="173" formatCode="_-&quot;$&quot;\ * #,##0.0_-;\-&quot;$&quot;\ * #,##0.0_-;_-&quot;$&quot;\ * &quot;-&quot;??_-;_-@_-"/>
    <numFmt numFmtId="174" formatCode="[$USD]\ #,##0.0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MS Sans Serif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10"/>
      <color rgb="FF000080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36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44"/>
        <bgColor indexed="31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theme="4" tint="0.59999389629810485"/>
      </patternFill>
    </fill>
    <fill>
      <patternFill patternType="solid">
        <fgColor rgb="FF00FF00"/>
        <bgColor theme="4" tint="0.79998168889431442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rgb="FFFF0000"/>
      </left>
      <right style="thin">
        <color indexed="64"/>
      </right>
      <top/>
      <bottom style="thin">
        <color rgb="FFFF0000"/>
      </bottom>
      <diagonal/>
    </border>
    <border>
      <left style="thin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FF0000"/>
      </right>
      <top/>
      <bottom/>
      <diagonal/>
    </border>
    <border>
      <left/>
      <right style="thin">
        <color indexed="64"/>
      </right>
      <top style="thin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4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ill="0" applyBorder="0" applyAlignment="0" applyProtection="0"/>
    <xf numFmtId="166" fontId="3" fillId="0" borderId="0" applyFill="0" applyBorder="0" applyAlignment="0" applyProtection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1" fillId="0" borderId="0" applyFont="0" applyFill="0" applyBorder="0" applyAlignment="0" applyProtection="0"/>
    <xf numFmtId="0" fontId="18" fillId="0" borderId="0"/>
    <xf numFmtId="169" fontId="18" fillId="0" borderId="0" applyBorder="0" applyProtection="0"/>
    <xf numFmtId="0" fontId="5" fillId="0" borderId="0"/>
    <xf numFmtId="0" fontId="5" fillId="0" borderId="0"/>
    <xf numFmtId="0" fontId="1" fillId="0" borderId="0"/>
    <xf numFmtId="165" fontId="1" fillId="0" borderId="0" applyFill="0" applyBorder="0" applyAlignment="0" applyProtection="0"/>
    <xf numFmtId="165" fontId="5" fillId="0" borderId="0" applyFont="0" applyFill="0" applyBorder="0" applyAlignment="0" applyProtection="0"/>
    <xf numFmtId="166" fontId="1" fillId="0" borderId="0" applyFill="0" applyBorder="0" applyAlignment="0" applyProtection="0"/>
    <xf numFmtId="0" fontId="25" fillId="8" borderId="0" applyNumberFormat="0" applyBorder="0" applyAlignment="0" applyProtection="0"/>
    <xf numFmtId="44" fontId="5" fillId="0" borderId="0" applyFont="0" applyFill="0" applyBorder="0" applyAlignment="0" applyProtection="0"/>
  </cellStyleXfs>
  <cellXfs count="34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164" fontId="7" fillId="7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165" fontId="9" fillId="0" borderId="14" xfId="4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165" fontId="9" fillId="0" borderId="9" xfId="4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9" xfId="0" applyNumberFormat="1" applyFont="1" applyBorder="1" applyAlignment="1">
      <alignment horizontal="center" vertical="center" wrapText="1"/>
    </xf>
    <xf numFmtId="165" fontId="9" fillId="0" borderId="15" xfId="4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9" fillId="0" borderId="15" xfId="0" applyNumberFormat="1" applyFont="1" applyBorder="1" applyAlignment="1">
      <alignment horizontal="center" vertical="center" wrapText="1"/>
    </xf>
    <xf numFmtId="165" fontId="9" fillId="0" borderId="4" xfId="4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65" fontId="8" fillId="6" borderId="9" xfId="4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165" fontId="9" fillId="4" borderId="15" xfId="0" applyNumberFormat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165" fontId="8" fillId="6" borderId="24" xfId="4" applyFont="1" applyFill="1" applyBorder="1" applyAlignment="1">
      <alignment horizontal="center" vertical="center" wrapText="1"/>
    </xf>
    <xf numFmtId="165" fontId="9" fillId="0" borderId="8" xfId="4" applyFont="1" applyBorder="1" applyAlignment="1">
      <alignment horizontal="center" vertical="center" wrapText="1"/>
    </xf>
    <xf numFmtId="165" fontId="9" fillId="3" borderId="26" xfId="4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20" fillId="0" borderId="26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6" fillId="0" borderId="1" xfId="0" applyFont="1" applyBorder="1" applyAlignment="1">
      <alignment wrapText="1"/>
    </xf>
    <xf numFmtId="170" fontId="26" fillId="0" borderId="1" xfId="0" applyNumberFormat="1" applyFont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15" fillId="0" borderId="0" xfId="0" applyNumberFormat="1" applyFont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165" fontId="19" fillId="0" borderId="8" xfId="4" applyFont="1" applyBorder="1" applyAlignment="1">
      <alignment horizontal="center" vertical="center" wrapText="1"/>
    </xf>
    <xf numFmtId="0" fontId="15" fillId="0" borderId="0" xfId="0" applyFont="1"/>
    <xf numFmtId="168" fontId="15" fillId="0" borderId="0" xfId="3" applyNumberFormat="1" applyFont="1" applyAlignment="1">
      <alignment horizontal="center" vertical="center" wrapText="1"/>
    </xf>
    <xf numFmtId="165" fontId="9" fillId="3" borderId="26" xfId="4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9" borderId="1" xfId="0" applyFill="1" applyBorder="1" applyAlignment="1">
      <alignment horizontal="center" vertical="center" wrapText="1"/>
    </xf>
    <xf numFmtId="0" fontId="27" fillId="9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71" fontId="27" fillId="9" borderId="1" xfId="0" applyNumberFormat="1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3" fontId="0" fillId="6" borderId="1" xfId="3" applyNumberFormat="1" applyFont="1" applyFill="1" applyBorder="1" applyAlignment="1">
      <alignment horizontal="center" vertical="center" wrapText="1"/>
    </xf>
    <xf numFmtId="168" fontId="0" fillId="6" borderId="1" xfId="3" applyNumberFormat="1" applyFont="1" applyFill="1" applyBorder="1" applyAlignment="1">
      <alignment horizontal="center" vertical="center" wrapText="1"/>
    </xf>
    <xf numFmtId="168" fontId="0" fillId="0" borderId="1" xfId="3" applyNumberFormat="1" applyFont="1" applyBorder="1" applyAlignment="1">
      <alignment horizontal="center" vertical="center" wrapText="1"/>
    </xf>
    <xf numFmtId="168" fontId="0" fillId="0" borderId="0" xfId="3" applyNumberFormat="1" applyFont="1" applyAlignment="1">
      <alignment horizontal="center" vertical="center" wrapText="1"/>
    </xf>
    <xf numFmtId="0" fontId="27" fillId="9" borderId="27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7" fillId="6" borderId="27" xfId="0" applyFont="1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14" fontId="27" fillId="9" borderId="31" xfId="0" applyNumberFormat="1" applyFont="1" applyFill="1" applyBorder="1" applyAlignment="1">
      <alignment horizontal="center" vertical="center" wrapText="1"/>
    </xf>
    <xf numFmtId="0" fontId="0" fillId="6" borderId="35" xfId="0" applyFill="1" applyBorder="1" applyAlignment="1">
      <alignment vertical="center" wrapText="1"/>
    </xf>
    <xf numFmtId="171" fontId="27" fillId="9" borderId="27" xfId="0" applyNumberFormat="1" applyFont="1" applyFill="1" applyBorder="1" applyAlignment="1">
      <alignment horizontal="center" vertical="center" wrapText="1"/>
    </xf>
    <xf numFmtId="0" fontId="27" fillId="6" borderId="35" xfId="0" applyFont="1" applyFill="1" applyBorder="1" applyAlignment="1">
      <alignment vertical="center" wrapText="1"/>
    </xf>
    <xf numFmtId="0" fontId="0" fillId="0" borderId="35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 wrapText="1"/>
    </xf>
    <xf numFmtId="0" fontId="0" fillId="6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27" fillId="9" borderId="28" xfId="0" applyFont="1" applyFill="1" applyBorder="1" applyAlignment="1">
      <alignment horizontal="center" vertical="center" wrapText="1"/>
    </xf>
    <xf numFmtId="168" fontId="0" fillId="2" borderId="1" xfId="3" applyNumberFormat="1" applyFon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171" fontId="0" fillId="2" borderId="1" xfId="63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8" xfId="0" applyFont="1" applyFill="1" applyBorder="1" applyAlignment="1">
      <alignment horizontal="center" vertical="center" wrapText="1"/>
    </xf>
    <xf numFmtId="168" fontId="0" fillId="2" borderId="28" xfId="3" applyNumberFormat="1" applyFont="1" applyFill="1" applyBorder="1" applyAlignment="1">
      <alignment horizontal="center" vertical="center" wrapText="1"/>
    </xf>
    <xf numFmtId="168" fontId="15" fillId="0" borderId="0" xfId="0" applyNumberFormat="1" applyFont="1" applyAlignment="1">
      <alignment horizontal="center" vertical="center" wrapText="1"/>
    </xf>
    <xf numFmtId="0" fontId="27" fillId="9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left" vertical="center" wrapText="1"/>
    </xf>
    <xf numFmtId="168" fontId="0" fillId="10" borderId="1" xfId="3" applyNumberFormat="1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68" fontId="0" fillId="0" borderId="1" xfId="3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0" xfId="0" applyFill="1"/>
    <xf numFmtId="0" fontId="6" fillId="3" borderId="27" xfId="0" applyFont="1" applyFill="1" applyBorder="1" applyAlignment="1">
      <alignment horizontal="center" vertical="center" wrapText="1"/>
    </xf>
    <xf numFmtId="0" fontId="0" fillId="6" borderId="28" xfId="0" applyFill="1" applyBorder="1" applyAlignment="1">
      <alignment vertical="center" wrapText="1"/>
    </xf>
    <xf numFmtId="0" fontId="0" fillId="6" borderId="29" xfId="0" applyFill="1" applyBorder="1" applyAlignment="1">
      <alignment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68" fontId="6" fillId="3" borderId="1" xfId="3" applyNumberFormat="1" applyFont="1" applyFill="1" applyBorder="1" applyAlignment="1">
      <alignment horizontal="center" vertical="center" wrapText="1"/>
    </xf>
    <xf numFmtId="168" fontId="27" fillId="9" borderId="1" xfId="3" applyNumberFormat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 vertical="center" wrapText="1"/>
    </xf>
    <xf numFmtId="168" fontId="0" fillId="9" borderId="1" xfId="3" applyNumberFormat="1" applyFont="1" applyFill="1" applyBorder="1" applyAlignment="1">
      <alignment horizontal="center" vertical="center" wrapText="1"/>
    </xf>
    <xf numFmtId="168" fontId="5" fillId="6" borderId="1" xfId="3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 vertical="center" wrapText="1"/>
    </xf>
    <xf numFmtId="0" fontId="26" fillId="14" borderId="1" xfId="0" applyFont="1" applyFill="1" applyBorder="1" applyAlignment="1">
      <alignment horizontal="center" vertical="center" wrapText="1"/>
    </xf>
    <xf numFmtId="0" fontId="26" fillId="14" borderId="1" xfId="0" applyFont="1" applyFill="1" applyBorder="1" applyAlignment="1">
      <alignment horizontal="left" vertical="center" wrapText="1"/>
    </xf>
    <xf numFmtId="0" fontId="26" fillId="15" borderId="1" xfId="0" applyFont="1" applyFill="1" applyBorder="1" applyAlignment="1">
      <alignment horizontal="center" vertical="center" wrapText="1"/>
    </xf>
    <xf numFmtId="0" fontId="26" fillId="15" borderId="1" xfId="0" applyFont="1" applyFill="1" applyBorder="1" applyAlignment="1">
      <alignment horizontal="left" vertical="center" wrapText="1"/>
    </xf>
    <xf numFmtId="0" fontId="26" fillId="15" borderId="1" xfId="0" quotePrefix="1" applyFont="1" applyFill="1" applyBorder="1" applyAlignment="1">
      <alignment horizontal="center" vertical="center" wrapText="1"/>
    </xf>
    <xf numFmtId="165" fontId="26" fillId="14" borderId="1" xfId="59" applyNumberFormat="1" applyFont="1" applyFill="1" applyBorder="1" applyAlignment="1">
      <alignment horizontal="center" vertical="center" wrapText="1"/>
    </xf>
    <xf numFmtId="165" fontId="26" fillId="15" borderId="1" xfId="59" applyNumberFormat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73" fontId="0" fillId="10" borderId="1" xfId="3" applyNumberFormat="1" applyFont="1" applyFill="1" applyBorder="1" applyAlignment="1">
      <alignment horizontal="center" vertical="center" wrapText="1"/>
    </xf>
    <xf numFmtId="168" fontId="27" fillId="12" borderId="1" xfId="3" applyNumberFormat="1" applyFont="1" applyFill="1" applyBorder="1" applyAlignment="1">
      <alignment horizontal="center" vertical="center" wrapText="1"/>
    </xf>
    <xf numFmtId="49" fontId="27" fillId="12" borderId="1" xfId="0" applyNumberFormat="1" applyFont="1" applyFill="1" applyBorder="1" applyAlignment="1">
      <alignment horizontal="center" vertical="center"/>
    </xf>
    <xf numFmtId="168" fontId="0" fillId="6" borderId="1" xfId="6" applyNumberFormat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left"/>
    </xf>
    <xf numFmtId="173" fontId="0" fillId="10" borderId="1" xfId="6" applyNumberFormat="1" applyFont="1" applyFill="1" applyBorder="1" applyAlignment="1">
      <alignment horizontal="center" vertical="center" wrapText="1"/>
    </xf>
    <xf numFmtId="168" fontId="0" fillId="10" borderId="1" xfId="6" applyNumberFormat="1" applyFont="1" applyFill="1" applyBorder="1" applyAlignment="1">
      <alignment horizontal="center" vertical="center" wrapText="1"/>
    </xf>
    <xf numFmtId="0" fontId="30" fillId="10" borderId="1" xfId="0" applyNumberFormat="1" applyFont="1" applyFill="1" applyBorder="1" applyAlignment="1">
      <alignment horizontal="left"/>
    </xf>
    <xf numFmtId="0" fontId="0" fillId="10" borderId="1" xfId="0" applyFill="1" applyBorder="1"/>
    <xf numFmtId="168" fontId="0" fillId="2" borderId="35" xfId="6" applyNumberFormat="1" applyFont="1" applyFill="1" applyBorder="1" applyAlignment="1">
      <alignment horizontal="center" vertical="center" wrapText="1"/>
    </xf>
    <xf numFmtId="14" fontId="27" fillId="9" borderId="1" xfId="0" applyNumberFormat="1" applyFont="1" applyFill="1" applyBorder="1" applyAlignment="1">
      <alignment horizontal="center" vertical="center" wrapText="1"/>
    </xf>
    <xf numFmtId="168" fontId="27" fillId="9" borderId="1" xfId="6" applyNumberFormat="1" applyFont="1" applyFill="1" applyBorder="1" applyAlignment="1">
      <alignment horizontal="center" vertical="center" wrapText="1"/>
    </xf>
    <xf numFmtId="0" fontId="0" fillId="6" borderId="1" xfId="6" applyNumberFormat="1" applyFont="1" applyFill="1" applyBorder="1" applyAlignment="1">
      <alignment horizontal="center" vertical="center" wrapText="1"/>
    </xf>
    <xf numFmtId="0" fontId="0" fillId="2" borderId="35" xfId="6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8" fontId="0" fillId="10" borderId="0" xfId="3" applyNumberFormat="1" applyFont="1" applyFill="1" applyAlignment="1">
      <alignment horizontal="center" vertical="center" wrapText="1"/>
    </xf>
    <xf numFmtId="168" fontId="27" fillId="16" borderId="1" xfId="3" applyNumberFormat="1" applyFont="1" applyFill="1" applyBorder="1" applyAlignment="1">
      <alignment horizontal="center" vertical="center" wrapText="1"/>
    </xf>
    <xf numFmtId="168" fontId="0" fillId="16" borderId="1" xfId="3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168" fontId="32" fillId="3" borderId="1" xfId="3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168" fontId="26" fillId="0" borderId="0" xfId="3" applyNumberFormat="1" applyFont="1" applyAlignment="1">
      <alignment horizontal="center" vertical="center" wrapText="1"/>
    </xf>
    <xf numFmtId="168" fontId="26" fillId="10" borderId="1" xfId="3" applyNumberFormat="1" applyFont="1" applyFill="1" applyBorder="1" applyAlignment="1">
      <alignment horizontal="center" vertical="center" wrapText="1"/>
    </xf>
    <xf numFmtId="168" fontId="26" fillId="2" borderId="1" xfId="3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168" fontId="26" fillId="0" borderId="0" xfId="3" applyNumberFormat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1" fontId="26" fillId="5" borderId="1" xfId="3" applyNumberFormat="1" applyFont="1" applyFill="1" applyBorder="1" applyAlignment="1">
      <alignment horizontal="center" vertical="center" wrapText="1"/>
    </xf>
    <xf numFmtId="0" fontId="33" fillId="6" borderId="0" xfId="0" applyFont="1" applyFill="1" applyBorder="1" applyAlignment="1">
      <alignment horizontal="center" vertical="center" wrapText="1"/>
    </xf>
    <xf numFmtId="171" fontId="33" fillId="6" borderId="0" xfId="0" applyNumberFormat="1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horizontal="center" vertical="center" wrapText="1"/>
    </xf>
    <xf numFmtId="168" fontId="26" fillId="6" borderId="0" xfId="3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68" fontId="34" fillId="0" borderId="0" xfId="3" applyNumberFormat="1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168" fontId="35" fillId="0" borderId="0" xfId="3" applyNumberFormat="1" applyFont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vertical="center" wrapText="1"/>
    </xf>
    <xf numFmtId="0" fontId="26" fillId="0" borderId="0" xfId="0" applyFont="1" applyAlignment="1">
      <alignment vertical="center"/>
    </xf>
    <xf numFmtId="0" fontId="26" fillId="5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17" borderId="1" xfId="0" applyFont="1" applyFill="1" applyBorder="1" applyAlignment="1">
      <alignment horizontal="center" vertical="center" wrapText="1"/>
    </xf>
    <xf numFmtId="0" fontId="26" fillId="18" borderId="1" xfId="0" applyFont="1" applyFill="1" applyBorder="1" applyAlignment="1">
      <alignment horizontal="center" vertical="center" wrapText="1"/>
    </xf>
    <xf numFmtId="168" fontId="26" fillId="17" borderId="1" xfId="3" applyNumberFormat="1" applyFont="1" applyFill="1" applyBorder="1" applyAlignment="1">
      <alignment horizontal="center" vertical="center" wrapText="1"/>
    </xf>
    <xf numFmtId="168" fontId="26" fillId="18" borderId="1" xfId="3" applyNumberFormat="1" applyFont="1" applyFill="1" applyBorder="1" applyAlignment="1">
      <alignment horizontal="center" vertical="center" wrapText="1"/>
    </xf>
    <xf numFmtId="0" fontId="26" fillId="6" borderId="0" xfId="0" applyFont="1" applyFill="1" applyAlignment="1">
      <alignment vertical="center"/>
    </xf>
    <xf numFmtId="0" fontId="33" fillId="6" borderId="47" xfId="0" applyFont="1" applyFill="1" applyBorder="1" applyAlignment="1">
      <alignment horizontal="center" vertical="center" wrapText="1"/>
    </xf>
    <xf numFmtId="0" fontId="33" fillId="6" borderId="48" xfId="0" applyFont="1" applyFill="1" applyBorder="1" applyAlignment="1">
      <alignment horizontal="center" vertical="center" wrapText="1"/>
    </xf>
    <xf numFmtId="0" fontId="33" fillId="6" borderId="47" xfId="0" applyFont="1" applyFill="1" applyBorder="1" applyAlignment="1">
      <alignment vertical="center" wrapText="1"/>
    </xf>
    <xf numFmtId="0" fontId="33" fillId="6" borderId="48" xfId="0" applyFont="1" applyFill="1" applyBorder="1" applyAlignment="1">
      <alignment vertical="center" wrapText="1"/>
    </xf>
    <xf numFmtId="168" fontId="26" fillId="17" borderId="28" xfId="3" applyNumberFormat="1" applyFont="1" applyFill="1" applyBorder="1" applyAlignment="1">
      <alignment horizontal="center" vertical="center" wrapText="1"/>
    </xf>
    <xf numFmtId="168" fontId="26" fillId="18" borderId="28" xfId="3" applyNumberFormat="1" applyFont="1" applyFill="1" applyBorder="1" applyAlignment="1">
      <alignment horizontal="center" vertical="center" wrapText="1"/>
    </xf>
    <xf numFmtId="168" fontId="34" fillId="6" borderId="25" xfId="3" applyNumberFormat="1" applyFont="1" applyFill="1" applyBorder="1" applyAlignment="1">
      <alignment horizontal="center" vertical="center" wrapText="1"/>
    </xf>
    <xf numFmtId="171" fontId="34" fillId="6" borderId="49" xfId="3" applyNumberFormat="1" applyFont="1" applyFill="1" applyBorder="1" applyAlignment="1">
      <alignment horizontal="center" vertical="center" wrapText="1"/>
    </xf>
    <xf numFmtId="168" fontId="35" fillId="6" borderId="25" xfId="3" applyNumberFormat="1" applyFont="1" applyFill="1" applyBorder="1" applyAlignment="1">
      <alignment horizontal="center" vertical="center" wrapText="1"/>
    </xf>
    <xf numFmtId="171" fontId="35" fillId="6" borderId="49" xfId="3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vertical="center"/>
    </xf>
    <xf numFmtId="0" fontId="26" fillId="6" borderId="0" xfId="0" applyFont="1" applyFill="1" applyBorder="1" applyAlignment="1">
      <alignment vertical="center"/>
    </xf>
    <xf numFmtId="0" fontId="26" fillId="6" borderId="0" xfId="0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2" borderId="1" xfId="0" applyFont="1" applyFill="1" applyBorder="1" applyAlignment="1">
      <alignment vertical="center" wrapText="1"/>
    </xf>
    <xf numFmtId="14" fontId="33" fillId="6" borderId="0" xfId="0" applyNumberFormat="1" applyFont="1" applyFill="1" applyBorder="1" applyAlignment="1">
      <alignment horizontal="center" vertical="center" wrapText="1"/>
    </xf>
    <xf numFmtId="1" fontId="26" fillId="6" borderId="0" xfId="3" applyNumberFormat="1" applyFont="1" applyFill="1" applyBorder="1" applyAlignment="1">
      <alignment horizontal="center" vertical="center" wrapText="1"/>
    </xf>
    <xf numFmtId="168" fontId="26" fillId="6" borderId="0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168" fontId="34" fillId="2" borderId="0" xfId="3" applyNumberFormat="1" applyFont="1" applyFill="1" applyAlignment="1">
      <alignment horizontal="center" vertical="center" wrapText="1"/>
    </xf>
    <xf numFmtId="168" fontId="34" fillId="10" borderId="0" xfId="3" applyNumberFormat="1" applyFont="1" applyFill="1" applyAlignment="1">
      <alignment horizontal="center" vertical="center" wrapText="1"/>
    </xf>
    <xf numFmtId="1" fontId="26" fillId="0" borderId="1" xfId="0" applyNumberFormat="1" applyFont="1" applyBorder="1" applyAlignment="1">
      <alignment wrapText="1"/>
    </xf>
    <xf numFmtId="171" fontId="33" fillId="9" borderId="1" xfId="0" applyNumberFormat="1" applyFont="1" applyFill="1" applyBorder="1" applyAlignment="1">
      <alignment vertical="center" wrapText="1"/>
    </xf>
    <xf numFmtId="171" fontId="26" fillId="2" borderId="0" xfId="0" applyNumberFormat="1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171" fontId="26" fillId="17" borderId="1" xfId="3" applyNumberFormat="1" applyFont="1" applyFill="1" applyBorder="1" applyAlignment="1">
      <alignment horizontal="center" vertical="center" wrapText="1"/>
    </xf>
    <xf numFmtId="1" fontId="26" fillId="2" borderId="1" xfId="3" applyNumberFormat="1" applyFont="1" applyFill="1" applyBorder="1" applyAlignment="1">
      <alignment horizontal="center" vertical="center" wrapText="1"/>
    </xf>
    <xf numFmtId="174" fontId="26" fillId="17" borderId="28" xfId="3" applyNumberFormat="1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26" fillId="2" borderId="1" xfId="6" applyNumberFormat="1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/>
    </xf>
    <xf numFmtId="0" fontId="26" fillId="5" borderId="1" xfId="6" applyNumberFormat="1" applyFont="1" applyFill="1" applyBorder="1" applyAlignment="1">
      <alignment horizontal="center" vertical="center" wrapText="1"/>
    </xf>
    <xf numFmtId="0" fontId="26" fillId="5" borderId="1" xfId="0" applyNumberFormat="1" applyFont="1" applyFill="1" applyBorder="1" applyAlignment="1">
      <alignment horizontal="center" vertical="center"/>
    </xf>
    <xf numFmtId="1" fontId="26" fillId="10" borderId="1" xfId="3" applyNumberFormat="1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26" fillId="10" borderId="1" xfId="6" applyNumberFormat="1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168" fontId="26" fillId="19" borderId="1" xfId="3" applyNumberFormat="1" applyFont="1" applyFill="1" applyBorder="1" applyAlignment="1">
      <alignment horizontal="center" vertical="center" wrapText="1"/>
    </xf>
    <xf numFmtId="0" fontId="26" fillId="10" borderId="35" xfId="0" applyFont="1" applyFill="1" applyBorder="1" applyAlignment="1">
      <alignment horizontal="center" vertical="center" wrapText="1"/>
    </xf>
    <xf numFmtId="168" fontId="26" fillId="5" borderId="1" xfId="3" applyNumberFormat="1" applyFont="1" applyFill="1" applyBorder="1" applyAlignment="1">
      <alignment horizontal="center" vertical="center" wrapText="1"/>
    </xf>
    <xf numFmtId="171" fontId="26" fillId="18" borderId="1" xfId="3" applyNumberFormat="1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33" fillId="9" borderId="45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 wrapText="1"/>
    </xf>
    <xf numFmtId="168" fontId="32" fillId="3" borderId="28" xfId="3" applyNumberFormat="1" applyFont="1" applyFill="1" applyBorder="1" applyAlignment="1">
      <alignment horizontal="center" vertical="center" wrapText="1"/>
    </xf>
    <xf numFmtId="0" fontId="33" fillId="9" borderId="50" xfId="0" applyFont="1" applyFill="1" applyBorder="1" applyAlignment="1">
      <alignment horizontal="center" vertical="center" wrapText="1"/>
    </xf>
    <xf numFmtId="0" fontId="26" fillId="5" borderId="50" xfId="0" applyFont="1" applyFill="1" applyBorder="1" applyAlignment="1">
      <alignment horizontal="center" vertical="center" wrapText="1"/>
    </xf>
    <xf numFmtId="0" fontId="26" fillId="5" borderId="50" xfId="0" applyFont="1" applyFill="1" applyBorder="1" applyAlignment="1">
      <alignment horizontal="center" vertical="center"/>
    </xf>
    <xf numFmtId="0" fontId="26" fillId="17" borderId="50" xfId="0" applyFont="1" applyFill="1" applyBorder="1" applyAlignment="1">
      <alignment horizontal="center" vertical="center" wrapText="1"/>
    </xf>
    <xf numFmtId="0" fontId="26" fillId="18" borderId="50" xfId="0" applyFont="1" applyFill="1" applyBorder="1" applyAlignment="1">
      <alignment horizontal="center" vertical="center" wrapText="1"/>
    </xf>
    <xf numFmtId="168" fontId="26" fillId="17" borderId="50" xfId="3" applyNumberFormat="1" applyFont="1" applyFill="1" applyBorder="1" applyAlignment="1">
      <alignment horizontal="center" vertical="center" wrapText="1"/>
    </xf>
    <xf numFmtId="168" fontId="26" fillId="18" borderId="50" xfId="3" applyNumberFormat="1" applyFont="1" applyFill="1" applyBorder="1" applyAlignment="1">
      <alignment horizontal="center" vertical="center" wrapText="1"/>
    </xf>
    <xf numFmtId="0" fontId="33" fillId="9" borderId="51" xfId="0" applyFont="1" applyFill="1" applyBorder="1" applyAlignment="1">
      <alignment horizontal="center" vertical="center" wrapText="1"/>
    </xf>
    <xf numFmtId="0" fontId="26" fillId="5" borderId="51" xfId="0" applyFont="1" applyFill="1" applyBorder="1" applyAlignment="1">
      <alignment horizontal="center" vertical="center" wrapText="1"/>
    </xf>
    <xf numFmtId="0" fontId="26" fillId="17" borderId="51" xfId="0" applyFont="1" applyFill="1" applyBorder="1" applyAlignment="1">
      <alignment horizontal="center" vertical="center" wrapText="1"/>
    </xf>
    <xf numFmtId="0" fontId="26" fillId="18" borderId="51" xfId="0" applyFont="1" applyFill="1" applyBorder="1" applyAlignment="1">
      <alignment horizontal="center" vertical="center" wrapText="1"/>
    </xf>
    <xf numFmtId="168" fontId="26" fillId="17" borderId="51" xfId="3" applyNumberFormat="1" applyFont="1" applyFill="1" applyBorder="1" applyAlignment="1">
      <alignment horizontal="center" vertical="center" wrapText="1"/>
    </xf>
    <xf numFmtId="168" fontId="26" fillId="18" borderId="51" xfId="3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4" xfId="0" applyBorder="1"/>
    <xf numFmtId="0" fontId="0" fillId="0" borderId="15" xfId="0" applyBorder="1"/>
    <xf numFmtId="0" fontId="0" fillId="0" borderId="4" xfId="0" applyBorder="1"/>
    <xf numFmtId="168" fontId="32" fillId="3" borderId="29" xfId="3" applyNumberFormat="1" applyFont="1" applyFill="1" applyBorder="1" applyAlignment="1">
      <alignment horizontal="center" vertical="center" wrapText="1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33" fillId="9" borderId="55" xfId="0" applyFont="1" applyFill="1" applyBorder="1" applyAlignment="1">
      <alignment horizontal="center" vertical="center" wrapText="1"/>
    </xf>
    <xf numFmtId="0" fontId="26" fillId="5" borderId="51" xfId="0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/>
    </xf>
    <xf numFmtId="0" fontId="33" fillId="9" borderId="1" xfId="0" applyFont="1" applyFill="1" applyBorder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27" fillId="9" borderId="1" xfId="0" applyFont="1" applyFill="1" applyBorder="1" applyAlignment="1">
      <alignment horizontal="center" vertical="center" wrapText="1"/>
    </xf>
    <xf numFmtId="0" fontId="27" fillId="9" borderId="28" xfId="0" applyFont="1" applyFill="1" applyBorder="1" applyAlignment="1">
      <alignment horizontal="center" vertical="center" wrapText="1"/>
    </xf>
    <xf numFmtId="0" fontId="27" fillId="9" borderId="29" xfId="0" applyFont="1" applyFill="1" applyBorder="1" applyAlignment="1">
      <alignment horizontal="center" vertical="center" wrapText="1"/>
    </xf>
    <xf numFmtId="0" fontId="27" fillId="9" borderId="45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7" fillId="9" borderId="42" xfId="0" applyFont="1" applyFill="1" applyBorder="1" applyAlignment="1">
      <alignment horizontal="center" vertical="center" wrapText="1"/>
    </xf>
    <xf numFmtId="0" fontId="27" fillId="9" borderId="46" xfId="0" applyFont="1" applyFill="1" applyBorder="1" applyAlignment="1">
      <alignment horizontal="center" vertical="center" wrapText="1"/>
    </xf>
    <xf numFmtId="0" fontId="27" fillId="9" borderId="32" xfId="0" applyFont="1" applyFill="1" applyBorder="1" applyAlignment="1">
      <alignment horizontal="center" vertical="center" wrapText="1"/>
    </xf>
    <xf numFmtId="0" fontId="27" fillId="9" borderId="36" xfId="0" applyFont="1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0" fillId="13" borderId="34" xfId="0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0" fontId="27" fillId="9" borderId="35" xfId="0" applyFont="1" applyFill="1" applyBorder="1" applyAlignment="1">
      <alignment horizontal="center" vertical="center" wrapText="1"/>
    </xf>
    <xf numFmtId="0" fontId="0" fillId="13" borderId="42" xfId="0" applyFill="1" applyBorder="1" applyAlignment="1">
      <alignment horizontal="center" vertical="center" wrapText="1"/>
    </xf>
    <xf numFmtId="0" fontId="0" fillId="13" borderId="43" xfId="0" applyFill="1" applyBorder="1" applyAlignment="1">
      <alignment horizontal="center" vertical="center" wrapText="1"/>
    </xf>
    <xf numFmtId="0" fontId="0" fillId="13" borderId="44" xfId="0" applyFill="1" applyBorder="1" applyAlignment="1">
      <alignment horizontal="center" vertical="center" wrapText="1"/>
    </xf>
    <xf numFmtId="0" fontId="0" fillId="13" borderId="38" xfId="0" applyFill="1" applyBorder="1" applyAlignment="1">
      <alignment horizontal="center" vertical="center" wrapText="1"/>
    </xf>
    <xf numFmtId="0" fontId="0" fillId="13" borderId="40" xfId="0" applyFill="1" applyBorder="1" applyAlignment="1">
      <alignment horizontal="center" vertical="center" wrapText="1"/>
    </xf>
    <xf numFmtId="0" fontId="0" fillId="13" borderId="39" xfId="0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 wrapText="1"/>
    </xf>
    <xf numFmtId="0" fontId="0" fillId="6" borderId="34" xfId="0" applyFill="1" applyBorder="1" applyAlignment="1">
      <alignment horizontal="center" vertical="center" wrapText="1"/>
    </xf>
    <xf numFmtId="0" fontId="0" fillId="5" borderId="42" xfId="0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27" fillId="11" borderId="1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38" xfId="0" applyFill="1" applyBorder="1" applyAlignment="1">
      <alignment horizontal="center" vertical="center" wrapText="1"/>
    </xf>
    <xf numFmtId="0" fontId="0" fillId="5" borderId="40" xfId="0" applyFill="1" applyBorder="1" applyAlignment="1">
      <alignment horizontal="center" vertical="center" wrapText="1"/>
    </xf>
    <xf numFmtId="0" fontId="0" fillId="5" borderId="3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171" fontId="27" fillId="9" borderId="1" xfId="0" applyNumberFormat="1" applyFont="1" applyFill="1" applyBorder="1" applyAlignment="1">
      <alignment horizontal="center" vertical="center" wrapText="1"/>
    </xf>
    <xf numFmtId="0" fontId="27" fillId="11" borderId="28" xfId="0" applyFont="1" applyFill="1" applyBorder="1" applyAlignment="1">
      <alignment horizontal="center" vertical="center" wrapText="1"/>
    </xf>
    <xf numFmtId="0" fontId="27" fillId="11" borderId="29" xfId="0" applyFont="1" applyFill="1" applyBorder="1" applyAlignment="1">
      <alignment horizontal="center" vertical="center" wrapText="1"/>
    </xf>
    <xf numFmtId="0" fontId="27" fillId="11" borderId="45" xfId="0" applyFont="1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6" borderId="40" xfId="0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6" fillId="7" borderId="20" xfId="0" applyFont="1" applyFill="1" applyBorder="1" applyAlignment="1">
      <alignment horizontal="center" vertical="center" wrapText="1"/>
    </xf>
    <xf numFmtId="0" fontId="11" fillId="7" borderId="22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165" fontId="7" fillId="7" borderId="11" xfId="0" applyNumberFormat="1" applyFont="1" applyFill="1" applyBorder="1" applyAlignment="1">
      <alignment horizontal="center" vertical="center" wrapText="1"/>
    </xf>
    <xf numFmtId="165" fontId="7" fillId="7" borderId="16" xfId="0" applyNumberFormat="1" applyFont="1" applyFill="1" applyBorder="1" applyAlignment="1">
      <alignment horizontal="center" vertical="center" wrapText="1"/>
    </xf>
    <xf numFmtId="165" fontId="7" fillId="7" borderId="12" xfId="0" applyNumberFormat="1" applyFont="1" applyFill="1" applyBorder="1" applyAlignment="1">
      <alignment horizontal="center" vertical="center" wrapText="1"/>
    </xf>
    <xf numFmtId="165" fontId="22" fillId="0" borderId="11" xfId="0" applyNumberFormat="1" applyFont="1" applyBorder="1" applyAlignment="1">
      <alignment horizontal="center" vertical="center" wrapText="1"/>
    </xf>
    <xf numFmtId="165" fontId="22" fillId="0" borderId="16" xfId="0" applyNumberFormat="1" applyFont="1" applyBorder="1" applyAlignment="1">
      <alignment horizontal="center" vertical="center" wrapText="1"/>
    </xf>
    <xf numFmtId="165" fontId="22" fillId="0" borderId="12" xfId="0" applyNumberFormat="1" applyFont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 vertical="center" wrapText="1"/>
    </xf>
    <xf numFmtId="0" fontId="24" fillId="7" borderId="10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165" fontId="14" fillId="4" borderId="14" xfId="0" applyNumberFormat="1" applyFont="1" applyFill="1" applyBorder="1" applyAlignment="1">
      <alignment horizontal="center" vertical="center" wrapText="1"/>
    </xf>
    <xf numFmtId="165" fontId="14" fillId="4" borderId="15" xfId="0" applyNumberFormat="1" applyFont="1" applyFill="1" applyBorder="1" applyAlignment="1">
      <alignment horizontal="center" vertical="center" wrapText="1"/>
    </xf>
    <xf numFmtId="165" fontId="14" fillId="4" borderId="4" xfId="0" applyNumberFormat="1" applyFont="1" applyFill="1" applyBorder="1" applyAlignment="1">
      <alignment horizontal="center" vertical="center" wrapText="1"/>
    </xf>
    <xf numFmtId="164" fontId="7" fillId="7" borderId="11" xfId="0" applyNumberFormat="1" applyFont="1" applyFill="1" applyBorder="1" applyAlignment="1">
      <alignment horizontal="center" vertical="center" wrapText="1"/>
    </xf>
    <xf numFmtId="164" fontId="7" fillId="7" borderId="12" xfId="0" applyNumberFormat="1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 wrapText="1"/>
    </xf>
    <xf numFmtId="0" fontId="17" fillId="7" borderId="16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0" fontId="33" fillId="9" borderId="47" xfId="0" applyFont="1" applyFill="1" applyBorder="1" applyAlignment="1">
      <alignment horizontal="center" vertical="center" wrapText="1"/>
    </xf>
    <xf numFmtId="0" fontId="33" fillId="9" borderId="48" xfId="0" applyFont="1" applyFill="1" applyBorder="1" applyAlignment="1">
      <alignment horizontal="center" vertical="center" wrapText="1"/>
    </xf>
    <xf numFmtId="0" fontId="33" fillId="9" borderId="27" xfId="0" applyFont="1" applyFill="1" applyBorder="1" applyAlignment="1">
      <alignment horizontal="center" vertical="center" wrapText="1"/>
    </xf>
    <xf numFmtId="14" fontId="33" fillId="9" borderId="1" xfId="0" applyNumberFormat="1" applyFont="1" applyFill="1" applyBorder="1" applyAlignment="1">
      <alignment horizontal="center" vertical="center" wrapText="1"/>
    </xf>
    <xf numFmtId="0" fontId="33" fillId="9" borderId="28" xfId="0" applyFont="1" applyFill="1" applyBorder="1" applyAlignment="1">
      <alignment horizontal="center" vertical="center" wrapText="1"/>
    </xf>
    <xf numFmtId="0" fontId="33" fillId="9" borderId="29" xfId="0" applyFont="1" applyFill="1" applyBorder="1" applyAlignment="1">
      <alignment horizontal="center" vertical="center" wrapText="1"/>
    </xf>
    <xf numFmtId="0" fontId="33" fillId="9" borderId="45" xfId="0" applyFont="1" applyFill="1" applyBorder="1" applyAlignment="1">
      <alignment horizontal="center" vertical="center" wrapText="1"/>
    </xf>
    <xf numFmtId="14" fontId="33" fillId="9" borderId="28" xfId="0" applyNumberFormat="1" applyFont="1" applyFill="1" applyBorder="1" applyAlignment="1">
      <alignment horizontal="center" vertical="center" wrapText="1"/>
    </xf>
    <xf numFmtId="14" fontId="33" fillId="9" borderId="29" xfId="0" applyNumberFormat="1" applyFont="1" applyFill="1" applyBorder="1" applyAlignment="1">
      <alignment horizontal="center" vertical="center" wrapText="1"/>
    </xf>
    <xf numFmtId="14" fontId="33" fillId="9" borderId="45" xfId="0" applyNumberFormat="1" applyFont="1" applyFill="1" applyBorder="1" applyAlignment="1">
      <alignment horizontal="center" vertical="center" wrapText="1"/>
    </xf>
    <xf numFmtId="0" fontId="33" fillId="9" borderId="32" xfId="0" applyFont="1" applyFill="1" applyBorder="1" applyAlignment="1">
      <alignment horizontal="center" vertical="center" wrapText="1"/>
    </xf>
    <xf numFmtId="0" fontId="33" fillId="9" borderId="36" xfId="0" applyFont="1" applyFill="1" applyBorder="1" applyAlignment="1">
      <alignment horizontal="center" vertical="center" wrapText="1"/>
    </xf>
    <xf numFmtId="14" fontId="33" fillId="9" borderId="36" xfId="0" applyNumberFormat="1" applyFont="1" applyFill="1" applyBorder="1" applyAlignment="1">
      <alignment horizontal="center" vertical="center" wrapText="1"/>
    </xf>
    <xf numFmtId="0" fontId="33" fillId="9" borderId="33" xfId="0" applyFont="1" applyFill="1" applyBorder="1" applyAlignment="1">
      <alignment horizontal="center" vertical="center" wrapText="1"/>
    </xf>
    <xf numFmtId="0" fontId="33" fillId="9" borderId="41" xfId="0" applyFont="1" applyFill="1" applyBorder="1" applyAlignment="1">
      <alignment horizontal="center" vertical="center" wrapText="1"/>
    </xf>
    <xf numFmtId="0" fontId="33" fillId="9" borderId="37" xfId="0" applyFont="1" applyFill="1" applyBorder="1" applyAlignment="1">
      <alignment horizontal="center" vertical="center" wrapText="1"/>
    </xf>
    <xf numFmtId="171" fontId="33" fillId="9" borderId="1" xfId="0" applyNumberFormat="1" applyFont="1" applyFill="1" applyBorder="1" applyAlignment="1">
      <alignment horizontal="center" vertical="center" wrapText="1"/>
    </xf>
    <xf numFmtId="17" fontId="33" fillId="9" borderId="1" xfId="0" applyNumberFormat="1" applyFont="1" applyFill="1" applyBorder="1" applyAlignment="1">
      <alignment horizontal="center" vertical="center" wrapText="1"/>
    </xf>
    <xf numFmtId="14" fontId="33" fillId="9" borderId="1" xfId="0" applyNumberFormat="1" applyFont="1" applyFill="1" applyBorder="1" applyAlignment="1">
      <alignment horizontal="left" vertical="center" wrapText="1"/>
    </xf>
    <xf numFmtId="0" fontId="36" fillId="0" borderId="13" xfId="0" applyFont="1" applyBorder="1" applyAlignment="1">
      <alignment horizontal="center" vertical="center" textRotation="90"/>
    </xf>
    <xf numFmtId="0" fontId="36" fillId="0" borderId="10" xfId="0" applyFont="1" applyBorder="1" applyAlignment="1">
      <alignment horizontal="center" vertical="center" textRotation="90"/>
    </xf>
    <xf numFmtId="0" fontId="36" fillId="0" borderId="3" xfId="0" applyFont="1" applyBorder="1" applyAlignment="1">
      <alignment horizontal="center" vertical="center" textRotation="90"/>
    </xf>
  </cellXfs>
  <cellStyles count="64">
    <cellStyle name="40% - Accent1" xfId="62" xr:uid="{00000000-0005-0000-0000-000000000000}"/>
    <cellStyle name="Excel Built-in Currency [0] 1" xfId="55" xr:uid="{00000000-0005-0000-0000-000001000000}"/>
    <cellStyle name="Hipervínculo 2" xfId="1" xr:uid="{00000000-0005-0000-0000-000002000000}"/>
    <cellStyle name="Hipervínculo 3" xfId="2" xr:uid="{00000000-0005-0000-0000-000003000000}"/>
    <cellStyle name="Moneda" xfId="3" builtinId="4"/>
    <cellStyle name="Moneda [0]" xfId="4" builtinId="7"/>
    <cellStyle name="Moneda [0] 2" xfId="59" xr:uid="{00000000-0005-0000-0000-000006000000}"/>
    <cellStyle name="Moneda [0] 3" xfId="60" xr:uid="{00000000-0005-0000-0000-000007000000}"/>
    <cellStyle name="Moneda 2" xfId="5" xr:uid="{00000000-0005-0000-0000-000008000000}"/>
    <cellStyle name="Moneda 2 10" xfId="6" xr:uid="{00000000-0005-0000-0000-000009000000}"/>
    <cellStyle name="Moneda 2 11" xfId="7" xr:uid="{00000000-0005-0000-0000-00000A000000}"/>
    <cellStyle name="Moneda 2 12" xfId="8" xr:uid="{00000000-0005-0000-0000-00000B000000}"/>
    <cellStyle name="Moneda 2 13" xfId="53" xr:uid="{00000000-0005-0000-0000-00000C000000}"/>
    <cellStyle name="Moneda 2 2" xfId="9" xr:uid="{00000000-0005-0000-0000-00000D000000}"/>
    <cellStyle name="Moneda 2 3" xfId="10" xr:uid="{00000000-0005-0000-0000-00000E000000}"/>
    <cellStyle name="Moneda 2 4" xfId="11" xr:uid="{00000000-0005-0000-0000-00000F000000}"/>
    <cellStyle name="Moneda 2 5" xfId="12" xr:uid="{00000000-0005-0000-0000-000010000000}"/>
    <cellStyle name="Moneda 2 6" xfId="13" xr:uid="{00000000-0005-0000-0000-000011000000}"/>
    <cellStyle name="Moneda 2 7" xfId="14" xr:uid="{00000000-0005-0000-0000-000012000000}"/>
    <cellStyle name="Moneda 2 8" xfId="15" xr:uid="{00000000-0005-0000-0000-000013000000}"/>
    <cellStyle name="Moneda 2 9" xfId="16" xr:uid="{00000000-0005-0000-0000-000014000000}"/>
    <cellStyle name="Moneda 3" xfId="17" xr:uid="{00000000-0005-0000-0000-000015000000}"/>
    <cellStyle name="Moneda 4" xfId="18" xr:uid="{00000000-0005-0000-0000-000016000000}"/>
    <cellStyle name="Moneda 5" xfId="19" xr:uid="{00000000-0005-0000-0000-000017000000}"/>
    <cellStyle name="Moneda 5 2" xfId="61" xr:uid="{00000000-0005-0000-0000-000018000000}"/>
    <cellStyle name="Moneda 6" xfId="63" xr:uid="{00000000-0005-0000-0000-000019000000}"/>
    <cellStyle name="Normal" xfId="0" builtinId="0"/>
    <cellStyle name="Normal 10" xfId="58" xr:uid="{00000000-0005-0000-0000-00001B000000}"/>
    <cellStyle name="Normal 12" xfId="54" xr:uid="{00000000-0005-0000-0000-00001C000000}"/>
    <cellStyle name="Normal 17" xfId="20" xr:uid="{00000000-0005-0000-0000-00001D000000}"/>
    <cellStyle name="Normal 2" xfId="21" xr:uid="{00000000-0005-0000-0000-00001E000000}"/>
    <cellStyle name="Normal 2 10" xfId="22" xr:uid="{00000000-0005-0000-0000-00001F000000}"/>
    <cellStyle name="Normal 2 10 3" xfId="57" xr:uid="{00000000-0005-0000-0000-000020000000}"/>
    <cellStyle name="Normal 2 11" xfId="23" xr:uid="{00000000-0005-0000-0000-000021000000}"/>
    <cellStyle name="Normal 2 12" xfId="24" xr:uid="{00000000-0005-0000-0000-000022000000}"/>
    <cellStyle name="Normal 2 13" xfId="25" xr:uid="{00000000-0005-0000-0000-000023000000}"/>
    <cellStyle name="Normal 2 2" xfId="26" xr:uid="{00000000-0005-0000-0000-000024000000}"/>
    <cellStyle name="Normal 2 2 10" xfId="27" xr:uid="{00000000-0005-0000-0000-000025000000}"/>
    <cellStyle name="Normal 2 2 11" xfId="28" xr:uid="{00000000-0005-0000-0000-000026000000}"/>
    <cellStyle name="Normal 2 2 12" xfId="29" xr:uid="{00000000-0005-0000-0000-000027000000}"/>
    <cellStyle name="Normal 2 2 13" xfId="30" xr:uid="{00000000-0005-0000-0000-000028000000}"/>
    <cellStyle name="Normal 2 2 2" xfId="31" xr:uid="{00000000-0005-0000-0000-000029000000}"/>
    <cellStyle name="Normal 2 2 3" xfId="32" xr:uid="{00000000-0005-0000-0000-00002A000000}"/>
    <cellStyle name="Normal 2 2 4" xfId="33" xr:uid="{00000000-0005-0000-0000-00002B000000}"/>
    <cellStyle name="Normal 2 2 5" xfId="34" xr:uid="{00000000-0005-0000-0000-00002C000000}"/>
    <cellStyle name="Normal 2 2 6" xfId="35" xr:uid="{00000000-0005-0000-0000-00002D000000}"/>
    <cellStyle name="Normal 2 2 7" xfId="36" xr:uid="{00000000-0005-0000-0000-00002E000000}"/>
    <cellStyle name="Normal 2 2 8" xfId="37" xr:uid="{00000000-0005-0000-0000-00002F000000}"/>
    <cellStyle name="Normal 2 2 9" xfId="38" xr:uid="{00000000-0005-0000-0000-000030000000}"/>
    <cellStyle name="Normal 2 3" xfId="39" xr:uid="{00000000-0005-0000-0000-000031000000}"/>
    <cellStyle name="Normal 2 4" xfId="40" xr:uid="{00000000-0005-0000-0000-000032000000}"/>
    <cellStyle name="Normal 2 5" xfId="41" xr:uid="{00000000-0005-0000-0000-000033000000}"/>
    <cellStyle name="Normal 2 6" xfId="42" xr:uid="{00000000-0005-0000-0000-000034000000}"/>
    <cellStyle name="Normal 2 7" xfId="43" xr:uid="{00000000-0005-0000-0000-000035000000}"/>
    <cellStyle name="Normal 2 8" xfId="44" xr:uid="{00000000-0005-0000-0000-000036000000}"/>
    <cellStyle name="Normal 2 9" xfId="45" xr:uid="{00000000-0005-0000-0000-000037000000}"/>
    <cellStyle name="Normal 3" xfId="46" xr:uid="{00000000-0005-0000-0000-000038000000}"/>
    <cellStyle name="Normal 5" xfId="47" xr:uid="{00000000-0005-0000-0000-000039000000}"/>
    <cellStyle name="Normal 5 2" xfId="48" xr:uid="{00000000-0005-0000-0000-00003A000000}"/>
    <cellStyle name="Normal 6" xfId="49" xr:uid="{00000000-0005-0000-0000-00003B000000}"/>
    <cellStyle name="Normal 6 2" xfId="50" xr:uid="{00000000-0005-0000-0000-00003C000000}"/>
    <cellStyle name="Normal 6 3" xfId="56" xr:uid="{00000000-0005-0000-0000-00003D000000}"/>
    <cellStyle name="Normal 8" xfId="51" xr:uid="{00000000-0005-0000-0000-00003E000000}"/>
    <cellStyle name="Normal 8 2" xfId="52" xr:uid="{00000000-0005-0000-0000-00003F00000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X283"/>
  <sheetViews>
    <sheetView zoomScale="70" zoomScaleNormal="70" zoomScaleSheetLayoutView="80" workbookViewId="0">
      <pane ySplit="1" topLeftCell="A239" activePane="bottomLeft" state="frozen"/>
      <selection pane="bottomLeft" activeCell="I83" sqref="I83"/>
    </sheetView>
  </sheetViews>
  <sheetFormatPr baseColWidth="10" defaultRowHeight="14.6" x14ac:dyDescent="0.4"/>
  <cols>
    <col min="1" max="1" width="21.84375" style="1" customWidth="1"/>
    <col min="2" max="2" width="7.84375" style="1" bestFit="1" customWidth="1"/>
    <col min="3" max="3" width="20.84375" style="1" hidden="1" customWidth="1"/>
    <col min="4" max="4" width="15.3828125" style="1" bestFit="1" customWidth="1"/>
    <col min="5" max="5" width="18.15234375" style="1" bestFit="1" customWidth="1"/>
    <col min="6" max="6" width="15.84375" style="1" customWidth="1"/>
    <col min="7" max="7" width="14.3828125" style="1" customWidth="1"/>
    <col min="8" max="8" width="11.15234375" style="1"/>
    <col min="9" max="9" width="12.23046875" style="1" customWidth="1"/>
    <col min="10" max="10" width="28.53515625" style="1" customWidth="1"/>
    <col min="11" max="11" width="16.53515625" style="1" customWidth="1"/>
    <col min="12" max="12" width="13.3828125" style="1" customWidth="1"/>
    <col min="13" max="13" width="10.84375" style="1" customWidth="1"/>
    <col min="14" max="14" width="11.84375" style="1" customWidth="1"/>
    <col min="15" max="15" width="13.53515625" style="63" customWidth="1"/>
    <col min="16" max="16" width="12.69140625" style="63" customWidth="1"/>
    <col min="17" max="17" width="12.69140625" style="63" bestFit="1" customWidth="1"/>
    <col min="18" max="18" width="25.53515625" style="1" customWidth="1"/>
    <col min="19" max="19" width="12.23046875" style="1" customWidth="1"/>
    <col min="20" max="23" width="12.23046875" style="1" hidden="1" customWidth="1"/>
    <col min="24" max="24" width="0" style="1" hidden="1" customWidth="1"/>
  </cols>
  <sheetData>
    <row r="1" spans="1:24" s="3" customFormat="1" ht="43.75" x14ac:dyDescent="0.4">
      <c r="A1" s="77" t="s">
        <v>0</v>
      </c>
      <c r="B1" s="77" t="s">
        <v>164</v>
      </c>
      <c r="C1" s="77" t="s">
        <v>40</v>
      </c>
      <c r="D1" s="77" t="s">
        <v>41</v>
      </c>
      <c r="E1" s="39" t="s">
        <v>42</v>
      </c>
      <c r="F1" s="39" t="s">
        <v>43</v>
      </c>
      <c r="G1" s="39" t="s">
        <v>159</v>
      </c>
      <c r="H1" s="39" t="s">
        <v>101</v>
      </c>
      <c r="I1" s="39" t="s">
        <v>172</v>
      </c>
      <c r="J1" s="39" t="s">
        <v>173</v>
      </c>
      <c r="K1" s="39" t="s">
        <v>174</v>
      </c>
      <c r="L1" s="39" t="s">
        <v>259</v>
      </c>
      <c r="M1" s="39" t="s">
        <v>179</v>
      </c>
      <c r="N1" s="39" t="s">
        <v>260</v>
      </c>
      <c r="O1" s="108" t="s">
        <v>178</v>
      </c>
      <c r="P1" s="108" t="s">
        <v>158</v>
      </c>
      <c r="Q1" s="108" t="s">
        <v>165</v>
      </c>
      <c r="R1" s="39" t="s">
        <v>168</v>
      </c>
      <c r="S1" s="39" t="s">
        <v>169</v>
      </c>
      <c r="T1" s="97"/>
      <c r="U1" s="39"/>
      <c r="V1" s="39"/>
      <c r="W1" s="39"/>
      <c r="X1" s="39"/>
    </row>
    <row r="2" spans="1:24" ht="29.15" x14ac:dyDescent="0.4">
      <c r="A2" s="274"/>
      <c r="B2" s="265">
        <v>1</v>
      </c>
      <c r="C2" s="70" t="s">
        <v>48</v>
      </c>
      <c r="D2" s="265" t="s">
        <v>22</v>
      </c>
      <c r="E2" s="258" t="s">
        <v>45</v>
      </c>
      <c r="F2" s="258" t="s">
        <v>245</v>
      </c>
      <c r="G2" s="258"/>
      <c r="H2" s="87">
        <v>3</v>
      </c>
      <c r="I2" s="87"/>
      <c r="J2" s="87" t="s">
        <v>251</v>
      </c>
      <c r="K2" s="87"/>
      <c r="L2" s="87"/>
      <c r="M2" s="87"/>
      <c r="N2" s="87"/>
      <c r="O2" s="109"/>
      <c r="P2" s="109">
        <f>SUM(P3:P5)</f>
        <v>999040</v>
      </c>
      <c r="Q2" s="109" t="s">
        <v>171</v>
      </c>
      <c r="R2" s="259"/>
      <c r="S2" s="259"/>
      <c r="T2" s="66"/>
      <c r="U2" s="51"/>
      <c r="V2" s="51"/>
      <c r="W2" s="51"/>
      <c r="X2" s="51"/>
    </row>
    <row r="3" spans="1:24" ht="29.9" customHeight="1" x14ac:dyDescent="0.4">
      <c r="A3" s="275"/>
      <c r="B3" s="260"/>
      <c r="C3" s="53"/>
      <c r="D3" s="260"/>
      <c r="E3" s="258"/>
      <c r="F3" s="258"/>
      <c r="G3" s="258"/>
      <c r="H3" s="88" t="s">
        <v>78</v>
      </c>
      <c r="I3" s="127" t="s">
        <v>171</v>
      </c>
      <c r="J3" s="88" t="s">
        <v>247</v>
      </c>
      <c r="K3" s="88" t="s">
        <v>250</v>
      </c>
      <c r="L3" s="88">
        <v>4</v>
      </c>
      <c r="M3" s="88">
        <v>4</v>
      </c>
      <c r="N3" s="88">
        <v>4</v>
      </c>
      <c r="O3" s="90">
        <v>49952</v>
      </c>
      <c r="P3" s="90">
        <f>O3*M3</f>
        <v>199808</v>
      </c>
      <c r="Q3" s="90"/>
      <c r="R3" s="260"/>
      <c r="S3" s="260"/>
      <c r="T3" s="67"/>
      <c r="U3" s="2"/>
      <c r="V3" s="2"/>
      <c r="W3" s="2"/>
      <c r="X3" s="2"/>
    </row>
    <row r="4" spans="1:24" ht="43.75" x14ac:dyDescent="0.4">
      <c r="A4" s="275"/>
      <c r="B4" s="260"/>
      <c r="C4" s="53"/>
      <c r="D4" s="260"/>
      <c r="E4" s="258"/>
      <c r="F4" s="258"/>
      <c r="G4" s="258"/>
      <c r="H4" s="88" t="s">
        <v>79</v>
      </c>
      <c r="I4" s="127" t="s">
        <v>171</v>
      </c>
      <c r="J4" s="88" t="s">
        <v>249</v>
      </c>
      <c r="K4" s="88" t="s">
        <v>250</v>
      </c>
      <c r="L4" s="88">
        <v>6</v>
      </c>
      <c r="M4" s="88">
        <v>6</v>
      </c>
      <c r="N4" s="88">
        <v>6</v>
      </c>
      <c r="O4" s="90">
        <v>49952</v>
      </c>
      <c r="P4" s="90">
        <f>O4*M4</f>
        <v>299712</v>
      </c>
      <c r="Q4" s="90"/>
      <c r="R4" s="260"/>
      <c r="S4" s="260"/>
      <c r="T4" s="67"/>
      <c r="U4" s="2"/>
      <c r="V4" s="2"/>
      <c r="W4" s="2"/>
      <c r="X4" s="2"/>
    </row>
    <row r="5" spans="1:24" ht="43.75" x14ac:dyDescent="0.4">
      <c r="A5" s="276"/>
      <c r="B5" s="266"/>
      <c r="C5" s="71"/>
      <c r="D5" s="266"/>
      <c r="E5" s="258"/>
      <c r="F5" s="258"/>
      <c r="G5" s="258"/>
      <c r="H5" s="88" t="s">
        <v>80</v>
      </c>
      <c r="I5" s="127" t="s">
        <v>171</v>
      </c>
      <c r="J5" s="88" t="s">
        <v>248</v>
      </c>
      <c r="K5" s="88" t="s">
        <v>250</v>
      </c>
      <c r="L5" s="88">
        <v>10</v>
      </c>
      <c r="M5" s="88">
        <v>10</v>
      </c>
      <c r="N5" s="88">
        <v>10</v>
      </c>
      <c r="O5" s="90">
        <v>49952</v>
      </c>
      <c r="P5" s="90">
        <f>O5*M5</f>
        <v>499520</v>
      </c>
      <c r="Q5" s="90"/>
      <c r="R5" s="261"/>
      <c r="S5" s="261"/>
      <c r="T5" s="67"/>
      <c r="U5" s="2"/>
      <c r="V5" s="2"/>
      <c r="W5" s="2"/>
      <c r="X5" s="2"/>
    </row>
    <row r="6" spans="1:24" s="57" customFormat="1" x14ac:dyDescent="0.4">
      <c r="A6" s="267" t="s">
        <v>13</v>
      </c>
      <c r="B6" s="269">
        <v>2</v>
      </c>
      <c r="C6" s="70" t="s">
        <v>44</v>
      </c>
      <c r="D6" s="269" t="s">
        <v>22</v>
      </c>
      <c r="E6" s="258" t="s">
        <v>45</v>
      </c>
      <c r="F6" s="258" t="s">
        <v>245</v>
      </c>
      <c r="G6" s="258"/>
      <c r="H6" s="87">
        <v>1</v>
      </c>
      <c r="I6" s="87"/>
      <c r="J6" s="87" t="s">
        <v>253</v>
      </c>
      <c r="K6" s="87"/>
      <c r="L6" s="87"/>
      <c r="M6" s="87"/>
      <c r="N6" s="87"/>
      <c r="O6" s="109"/>
      <c r="P6" s="109">
        <f>P7</f>
        <v>199000</v>
      </c>
      <c r="Q6" s="109"/>
      <c r="R6" s="259"/>
      <c r="S6" s="259"/>
      <c r="T6" s="64"/>
      <c r="U6" s="87"/>
      <c r="V6" s="87"/>
      <c r="W6" s="87"/>
      <c r="X6" s="87"/>
    </row>
    <row r="7" spans="1:24" s="57" customFormat="1" ht="29.15" x14ac:dyDescent="0.4">
      <c r="A7" s="268"/>
      <c r="B7" s="270"/>
      <c r="C7" s="71"/>
      <c r="D7" s="270"/>
      <c r="E7" s="258"/>
      <c r="F7" s="258"/>
      <c r="G7" s="258"/>
      <c r="H7" s="88" t="s">
        <v>78</v>
      </c>
      <c r="I7" s="116" t="s">
        <v>252</v>
      </c>
      <c r="J7" s="116" t="s">
        <v>253</v>
      </c>
      <c r="K7" s="116" t="s">
        <v>250</v>
      </c>
      <c r="L7" s="116">
        <v>1</v>
      </c>
      <c r="M7" s="116">
        <v>1</v>
      </c>
      <c r="N7" s="116">
        <v>1</v>
      </c>
      <c r="O7" s="90">
        <v>199000</v>
      </c>
      <c r="P7" s="90">
        <f>M7*O7</f>
        <v>199000</v>
      </c>
      <c r="Q7" s="90"/>
      <c r="R7" s="261"/>
      <c r="S7" s="261"/>
      <c r="T7" s="76"/>
      <c r="U7" s="58"/>
      <c r="V7" s="58"/>
      <c r="W7" s="58"/>
      <c r="X7" s="48"/>
    </row>
    <row r="8" spans="1:24" s="57" customFormat="1" ht="29.15" x14ac:dyDescent="0.4">
      <c r="A8" s="271" t="s">
        <v>13</v>
      </c>
      <c r="B8" s="265"/>
      <c r="C8" s="70" t="s">
        <v>44</v>
      </c>
      <c r="D8" s="265" t="s">
        <v>22</v>
      </c>
      <c r="E8" s="258" t="s">
        <v>45</v>
      </c>
      <c r="F8" s="258"/>
      <c r="G8" s="258"/>
      <c r="H8" s="87">
        <v>1</v>
      </c>
      <c r="I8" s="87"/>
      <c r="J8" s="87" t="s">
        <v>254</v>
      </c>
      <c r="K8" s="87"/>
      <c r="L8" s="87"/>
      <c r="M8" s="87"/>
      <c r="N8" s="87"/>
      <c r="O8" s="109"/>
      <c r="P8" s="109" t="s">
        <v>246</v>
      </c>
      <c r="Q8" s="109"/>
      <c r="R8" s="259"/>
      <c r="S8" s="259"/>
      <c r="T8" s="64"/>
      <c r="U8" s="87"/>
      <c r="V8" s="87"/>
      <c r="W8" s="87"/>
      <c r="X8" s="87"/>
    </row>
    <row r="9" spans="1:24" s="57" customFormat="1" ht="29.15" x14ac:dyDescent="0.4">
      <c r="A9" s="272"/>
      <c r="B9" s="260"/>
      <c r="C9" s="71"/>
      <c r="D9" s="260"/>
      <c r="E9" s="258"/>
      <c r="F9" s="258"/>
      <c r="G9" s="258"/>
      <c r="H9" s="88" t="s">
        <v>78</v>
      </c>
      <c r="I9" s="127" t="s">
        <v>171</v>
      </c>
      <c r="J9" s="116" t="s">
        <v>255</v>
      </c>
      <c r="K9" s="116" t="s">
        <v>250</v>
      </c>
      <c r="L9" s="116">
        <v>6</v>
      </c>
      <c r="M9" s="116">
        <v>6</v>
      </c>
      <c r="N9" s="116">
        <v>6</v>
      </c>
      <c r="O9" s="90" t="s">
        <v>246</v>
      </c>
      <c r="P9" s="90" t="s">
        <v>246</v>
      </c>
      <c r="Q9" s="90"/>
      <c r="R9" s="260"/>
      <c r="S9" s="260"/>
      <c r="T9" s="76"/>
      <c r="U9" s="58"/>
      <c r="V9" s="58"/>
      <c r="W9" s="58"/>
      <c r="X9" s="48"/>
    </row>
    <row r="10" spans="1:24" s="57" customFormat="1" ht="29.15" x14ac:dyDescent="0.4">
      <c r="A10" s="273"/>
      <c r="B10" s="261"/>
      <c r="C10" s="98"/>
      <c r="D10" s="261"/>
      <c r="E10" s="258"/>
      <c r="F10" s="258"/>
      <c r="G10" s="258"/>
      <c r="H10" s="88" t="s">
        <v>79</v>
      </c>
      <c r="I10" s="127" t="s">
        <v>171</v>
      </c>
      <c r="J10" s="116" t="s">
        <v>256</v>
      </c>
      <c r="K10" s="116" t="s">
        <v>250</v>
      </c>
      <c r="L10" s="116">
        <v>8</v>
      </c>
      <c r="M10" s="116">
        <v>8</v>
      </c>
      <c r="N10" s="116">
        <v>8</v>
      </c>
      <c r="O10" s="90" t="s">
        <v>246</v>
      </c>
      <c r="P10" s="90" t="s">
        <v>246</v>
      </c>
      <c r="Q10" s="90"/>
      <c r="R10" s="261"/>
      <c r="S10" s="261"/>
      <c r="T10" s="76"/>
      <c r="U10" s="58"/>
      <c r="V10" s="58"/>
      <c r="W10" s="58"/>
      <c r="X10" s="48"/>
    </row>
    <row r="11" spans="1:24" s="57" customFormat="1" x14ac:dyDescent="0.4">
      <c r="A11" s="277" t="s">
        <v>13</v>
      </c>
      <c r="B11" s="269"/>
      <c r="C11" s="70" t="s">
        <v>44</v>
      </c>
      <c r="D11" s="269" t="s">
        <v>22</v>
      </c>
      <c r="E11" s="258" t="s">
        <v>45</v>
      </c>
      <c r="F11" s="258" t="s">
        <v>7</v>
      </c>
      <c r="G11" s="258" t="s">
        <v>241</v>
      </c>
      <c r="H11" s="87">
        <v>1</v>
      </c>
      <c r="I11" s="87"/>
      <c r="J11" s="87" t="s">
        <v>257</v>
      </c>
      <c r="K11" s="87"/>
      <c r="L11" s="87"/>
      <c r="M11" s="87"/>
      <c r="N11" s="87"/>
      <c r="O11" s="109"/>
      <c r="P11" s="109">
        <f>P12</f>
        <v>777097</v>
      </c>
      <c r="Q11" s="109"/>
      <c r="R11" s="259"/>
      <c r="S11" s="259"/>
      <c r="T11" s="64"/>
      <c r="U11" s="87"/>
      <c r="V11" s="87"/>
      <c r="W11" s="87"/>
      <c r="X11" s="87"/>
    </row>
    <row r="12" spans="1:24" s="57" customFormat="1" x14ac:dyDescent="0.4">
      <c r="A12" s="278"/>
      <c r="B12" s="270"/>
      <c r="C12" s="71"/>
      <c r="D12" s="270"/>
      <c r="E12" s="258"/>
      <c r="F12" s="258"/>
      <c r="G12" s="258"/>
      <c r="H12" s="48" t="s">
        <v>78</v>
      </c>
      <c r="I12" s="58">
        <v>4985922</v>
      </c>
      <c r="J12" s="58" t="s">
        <v>104</v>
      </c>
      <c r="K12" s="58">
        <v>3</v>
      </c>
      <c r="L12" s="58">
        <v>1</v>
      </c>
      <c r="M12" s="58">
        <v>1</v>
      </c>
      <c r="N12" s="58">
        <v>1</v>
      </c>
      <c r="O12" s="61">
        <v>777097</v>
      </c>
      <c r="P12" s="61">
        <f>M12*O12</f>
        <v>777097</v>
      </c>
      <c r="Q12" s="61"/>
      <c r="R12" s="261"/>
      <c r="S12" s="261"/>
      <c r="T12" s="76"/>
      <c r="U12" s="58"/>
      <c r="V12" s="58"/>
      <c r="W12" s="58"/>
      <c r="X12" s="48"/>
    </row>
    <row r="13" spans="1:24" s="57" customFormat="1" ht="29.15" x14ac:dyDescent="0.4">
      <c r="A13" s="267" t="s">
        <v>13</v>
      </c>
      <c r="B13" s="269"/>
      <c r="C13" s="70" t="s">
        <v>44</v>
      </c>
      <c r="D13" s="269" t="s">
        <v>22</v>
      </c>
      <c r="E13" s="258" t="s">
        <v>45</v>
      </c>
      <c r="F13" s="258" t="s">
        <v>2</v>
      </c>
      <c r="G13" s="258"/>
      <c r="H13" s="87">
        <v>1</v>
      </c>
      <c r="I13" s="87"/>
      <c r="J13" s="87" t="s">
        <v>295</v>
      </c>
      <c r="K13" s="87"/>
      <c r="L13" s="87"/>
      <c r="M13" s="87"/>
      <c r="N13" s="87"/>
      <c r="O13" s="109"/>
      <c r="P13" s="109">
        <f>P14</f>
        <v>0</v>
      </c>
      <c r="Q13" s="109"/>
      <c r="R13" s="259"/>
      <c r="S13" s="259"/>
      <c r="T13" s="64"/>
      <c r="U13" s="87"/>
      <c r="V13" s="87"/>
      <c r="W13" s="87"/>
      <c r="X13" s="87"/>
    </row>
    <row r="14" spans="1:24" s="57" customFormat="1" x14ac:dyDescent="0.4">
      <c r="A14" s="268"/>
      <c r="B14" s="270"/>
      <c r="C14" s="71"/>
      <c r="D14" s="270"/>
      <c r="E14" s="258"/>
      <c r="F14" s="258"/>
      <c r="G14" s="258"/>
      <c r="H14" s="88" t="s">
        <v>78</v>
      </c>
      <c r="I14" s="116" t="s">
        <v>171</v>
      </c>
      <c r="J14" s="116" t="s">
        <v>297</v>
      </c>
      <c r="K14" s="116" t="s">
        <v>250</v>
      </c>
      <c r="L14" s="116">
        <v>30</v>
      </c>
      <c r="M14" s="116"/>
      <c r="N14" s="116"/>
      <c r="O14" s="90">
        <v>38430</v>
      </c>
      <c r="P14" s="90">
        <f>O14*M14</f>
        <v>0</v>
      </c>
      <c r="Q14" s="90"/>
      <c r="R14" s="261"/>
      <c r="S14" s="261"/>
      <c r="T14" s="76"/>
      <c r="U14" s="58"/>
      <c r="V14" s="58"/>
      <c r="W14" s="58"/>
      <c r="X14" s="48"/>
    </row>
    <row r="15" spans="1:24" s="57" customFormat="1" x14ac:dyDescent="0.4">
      <c r="A15" s="267" t="s">
        <v>13</v>
      </c>
      <c r="B15" s="269"/>
      <c r="C15" s="70" t="s">
        <v>44</v>
      </c>
      <c r="D15" s="269" t="s">
        <v>22</v>
      </c>
      <c r="E15" s="258" t="s">
        <v>45</v>
      </c>
      <c r="F15" s="258" t="s">
        <v>2</v>
      </c>
      <c r="G15" s="258"/>
      <c r="H15" s="87">
        <v>1</v>
      </c>
      <c r="I15" s="87"/>
      <c r="J15" s="87" t="s">
        <v>296</v>
      </c>
      <c r="K15" s="87"/>
      <c r="L15" s="87"/>
      <c r="M15" s="87"/>
      <c r="N15" s="87"/>
      <c r="O15" s="109"/>
      <c r="P15" s="109">
        <f>P16</f>
        <v>0</v>
      </c>
      <c r="Q15" s="109"/>
      <c r="R15" s="259"/>
      <c r="S15" s="259"/>
      <c r="T15" s="64"/>
      <c r="U15" s="87"/>
      <c r="V15" s="87"/>
      <c r="W15" s="87"/>
      <c r="X15" s="87"/>
    </row>
    <row r="16" spans="1:24" s="57" customFormat="1" x14ac:dyDescent="0.4">
      <c r="A16" s="268"/>
      <c r="B16" s="270"/>
      <c r="C16" s="71"/>
      <c r="D16" s="270"/>
      <c r="E16" s="258"/>
      <c r="F16" s="258"/>
      <c r="G16" s="258"/>
      <c r="H16" s="88" t="s">
        <v>78</v>
      </c>
      <c r="I16" s="116" t="s">
        <v>171</v>
      </c>
      <c r="J16" s="116" t="s">
        <v>298</v>
      </c>
      <c r="K16" s="116" t="s">
        <v>250</v>
      </c>
      <c r="L16" s="116">
        <v>1</v>
      </c>
      <c r="M16" s="116"/>
      <c r="N16" s="116"/>
      <c r="O16" s="90">
        <v>0</v>
      </c>
      <c r="P16" s="90">
        <f>M16*O16</f>
        <v>0</v>
      </c>
      <c r="Q16" s="90"/>
      <c r="R16" s="261"/>
      <c r="S16" s="261"/>
      <c r="T16" s="76"/>
      <c r="U16" s="58"/>
      <c r="V16" s="58"/>
      <c r="W16" s="58"/>
      <c r="X16" s="48"/>
    </row>
    <row r="17" spans="1:24" x14ac:dyDescent="0.4">
      <c r="A17" s="259" t="s">
        <v>163</v>
      </c>
      <c r="B17" s="259"/>
      <c r="C17" s="259" t="s">
        <v>44</v>
      </c>
      <c r="D17" s="259" t="s">
        <v>14</v>
      </c>
      <c r="E17" s="258" t="s">
        <v>45</v>
      </c>
      <c r="F17" s="258" t="s">
        <v>17</v>
      </c>
      <c r="G17" s="258"/>
      <c r="H17" s="87">
        <v>3</v>
      </c>
      <c r="I17" s="87"/>
      <c r="J17" s="87" t="s">
        <v>46</v>
      </c>
      <c r="K17" s="87"/>
      <c r="L17" s="87"/>
      <c r="M17" s="87"/>
      <c r="N17" s="87"/>
      <c r="O17" s="109"/>
      <c r="P17" s="109"/>
      <c r="Q17" s="109"/>
      <c r="R17" s="259"/>
      <c r="S17" s="259"/>
      <c r="T17" s="64"/>
      <c r="U17" s="87"/>
      <c r="V17" s="87"/>
      <c r="W17" s="87"/>
      <c r="X17" s="87"/>
    </row>
    <row r="18" spans="1:24" ht="29.15" x14ac:dyDescent="0.4">
      <c r="A18" s="260" t="s">
        <v>163</v>
      </c>
      <c r="B18" s="260"/>
      <c r="C18" s="260" t="s">
        <v>44</v>
      </c>
      <c r="D18" s="260" t="s">
        <v>14</v>
      </c>
      <c r="E18" s="258" t="s">
        <v>45</v>
      </c>
      <c r="F18" s="258" t="s">
        <v>17</v>
      </c>
      <c r="G18" s="258"/>
      <c r="H18" s="48" t="s">
        <v>78</v>
      </c>
      <c r="I18" s="58" t="s">
        <v>171</v>
      </c>
      <c r="J18" s="58" t="s">
        <v>177</v>
      </c>
      <c r="K18" s="58" t="s">
        <v>294</v>
      </c>
      <c r="L18" s="58">
        <v>100</v>
      </c>
      <c r="M18" s="58">
        <v>100</v>
      </c>
      <c r="N18" s="58"/>
      <c r="O18" s="61">
        <v>250</v>
      </c>
      <c r="P18" s="61">
        <f>M18*O18</f>
        <v>25000</v>
      </c>
      <c r="Q18" s="61"/>
      <c r="R18" s="260"/>
      <c r="S18" s="260"/>
      <c r="T18" s="76"/>
      <c r="U18" s="58"/>
      <c r="V18" s="58"/>
      <c r="W18" s="58"/>
      <c r="X18" s="2"/>
    </row>
    <row r="19" spans="1:24" x14ac:dyDescent="0.4">
      <c r="A19" s="260"/>
      <c r="B19" s="260"/>
      <c r="C19" s="260"/>
      <c r="D19" s="260"/>
      <c r="E19" s="258"/>
      <c r="F19" s="258"/>
      <c r="G19" s="258"/>
      <c r="H19" s="47" t="s">
        <v>79</v>
      </c>
      <c r="I19" s="83" t="s">
        <v>171</v>
      </c>
      <c r="J19" s="83" t="s">
        <v>175</v>
      </c>
      <c r="K19" s="83" t="s">
        <v>293</v>
      </c>
      <c r="L19" s="83">
        <v>200</v>
      </c>
      <c r="M19" s="83">
        <v>200</v>
      </c>
      <c r="N19" s="83"/>
      <c r="O19" s="80">
        <v>250</v>
      </c>
      <c r="P19" s="80">
        <f>M19*O19</f>
        <v>50000</v>
      </c>
      <c r="Q19" s="80"/>
      <c r="R19" s="260"/>
      <c r="S19" s="260"/>
      <c r="T19" s="76"/>
      <c r="U19" s="58"/>
      <c r="V19" s="58"/>
      <c r="W19" s="58"/>
      <c r="X19" s="2"/>
    </row>
    <row r="20" spans="1:24" x14ac:dyDescent="0.4">
      <c r="A20" s="266"/>
      <c r="B20" s="266"/>
      <c r="C20" s="266"/>
      <c r="D20" s="266"/>
      <c r="E20" s="258"/>
      <c r="F20" s="258"/>
      <c r="G20" s="258"/>
      <c r="H20" s="47" t="s">
        <v>80</v>
      </c>
      <c r="I20" s="83" t="s">
        <v>171</v>
      </c>
      <c r="J20" s="83" t="s">
        <v>176</v>
      </c>
      <c r="K20" s="83" t="s">
        <v>293</v>
      </c>
      <c r="L20" s="83">
        <v>200</v>
      </c>
      <c r="M20" s="83">
        <v>200</v>
      </c>
      <c r="N20" s="83"/>
      <c r="O20" s="80">
        <v>250</v>
      </c>
      <c r="P20" s="80">
        <f>M20*O20</f>
        <v>50000</v>
      </c>
      <c r="Q20" s="80"/>
      <c r="R20" s="261"/>
      <c r="S20" s="261"/>
      <c r="T20" s="76"/>
      <c r="U20" s="58"/>
      <c r="V20" s="58"/>
      <c r="W20" s="58"/>
      <c r="X20" s="2"/>
    </row>
    <row r="21" spans="1:24" s="57" customFormat="1" x14ac:dyDescent="0.4">
      <c r="A21" s="288" t="s">
        <v>13</v>
      </c>
      <c r="B21" s="269">
        <v>2</v>
      </c>
      <c r="C21" s="70" t="s">
        <v>44</v>
      </c>
      <c r="D21" s="269" t="s">
        <v>10</v>
      </c>
      <c r="E21" s="258" t="s">
        <v>5</v>
      </c>
      <c r="F21" s="258" t="s">
        <v>47</v>
      </c>
      <c r="G21" s="258">
        <v>162250</v>
      </c>
      <c r="H21" s="87">
        <v>1</v>
      </c>
      <c r="I21" s="87" t="s">
        <v>171</v>
      </c>
      <c r="J21" s="87" t="s">
        <v>1</v>
      </c>
      <c r="K21" s="87"/>
      <c r="L21" s="87"/>
      <c r="M21" s="87"/>
      <c r="N21" s="87"/>
      <c r="O21" s="109"/>
      <c r="P21" s="109">
        <v>641410</v>
      </c>
      <c r="Q21" s="109" t="s">
        <v>166</v>
      </c>
      <c r="R21" s="258" t="s">
        <v>167</v>
      </c>
      <c r="S21" s="258" t="s">
        <v>170</v>
      </c>
      <c r="T21" s="64"/>
      <c r="U21" s="52"/>
      <c r="V21" s="52"/>
      <c r="W21" s="52"/>
      <c r="X21" s="52"/>
    </row>
    <row r="22" spans="1:24" s="57" customFormat="1" x14ac:dyDescent="0.4">
      <c r="A22" s="289"/>
      <c r="B22" s="270"/>
      <c r="C22" s="71"/>
      <c r="D22" s="270"/>
      <c r="E22" s="258"/>
      <c r="F22" s="258"/>
      <c r="G22" s="258"/>
      <c r="H22" s="47" t="s">
        <v>78</v>
      </c>
      <c r="I22" s="83" t="s">
        <v>171</v>
      </c>
      <c r="J22" s="83" t="s">
        <v>1</v>
      </c>
      <c r="K22" s="83" t="s">
        <v>184</v>
      </c>
      <c r="L22" s="83"/>
      <c r="M22" s="83">
        <v>22</v>
      </c>
      <c r="N22" s="83"/>
      <c r="O22" s="80">
        <f>24500*1.19</f>
        <v>29155</v>
      </c>
      <c r="P22" s="80">
        <f>M22*O22</f>
        <v>641410</v>
      </c>
      <c r="Q22" s="80"/>
      <c r="R22" s="258"/>
      <c r="S22" s="258"/>
      <c r="T22" s="76"/>
      <c r="U22" s="58"/>
      <c r="V22" s="58"/>
      <c r="W22" s="58"/>
      <c r="X22" s="48"/>
    </row>
    <row r="23" spans="1:24" s="57" customFormat="1" x14ac:dyDescent="0.4">
      <c r="A23" s="288" t="s">
        <v>13</v>
      </c>
      <c r="B23" s="269">
        <v>3</v>
      </c>
      <c r="C23" s="69" t="s">
        <v>48</v>
      </c>
      <c r="D23" s="269" t="s">
        <v>22</v>
      </c>
      <c r="E23" s="258" t="s">
        <v>59</v>
      </c>
      <c r="F23" s="258" t="s">
        <v>18</v>
      </c>
      <c r="G23" s="258" t="s">
        <v>60</v>
      </c>
      <c r="H23" s="87">
        <v>1</v>
      </c>
      <c r="I23" s="87"/>
      <c r="J23" s="87" t="s">
        <v>58</v>
      </c>
      <c r="K23" s="87"/>
      <c r="L23" s="87"/>
      <c r="M23" s="87"/>
      <c r="N23" s="87"/>
      <c r="O23" s="109"/>
      <c r="P23" s="109">
        <f>P24</f>
        <v>1925000</v>
      </c>
      <c r="Q23" s="109" t="s">
        <v>171</v>
      </c>
      <c r="R23" s="258" t="s">
        <v>181</v>
      </c>
      <c r="S23" s="258" t="s">
        <v>171</v>
      </c>
      <c r="T23" s="66"/>
      <c r="U23" s="51"/>
      <c r="V23" s="51"/>
      <c r="W23" s="51"/>
      <c r="X23" s="52"/>
    </row>
    <row r="24" spans="1:24" s="57" customFormat="1" x14ac:dyDescent="0.4">
      <c r="A24" s="289"/>
      <c r="B24" s="270"/>
      <c r="C24" s="71"/>
      <c r="D24" s="270"/>
      <c r="E24" s="258"/>
      <c r="F24" s="258"/>
      <c r="G24" s="258"/>
      <c r="H24" s="47" t="s">
        <v>78</v>
      </c>
      <c r="I24" s="83" t="s">
        <v>182</v>
      </c>
      <c r="J24" s="83" t="s">
        <v>183</v>
      </c>
      <c r="K24" s="83" t="s">
        <v>184</v>
      </c>
      <c r="L24" s="83"/>
      <c r="M24" s="83">
        <v>1</v>
      </c>
      <c r="N24" s="83"/>
      <c r="O24" s="80">
        <v>1925000</v>
      </c>
      <c r="P24" s="80">
        <f>O24*M24</f>
        <v>1925000</v>
      </c>
      <c r="Q24" s="80"/>
      <c r="R24" s="258"/>
      <c r="S24" s="258"/>
      <c r="T24" s="76"/>
      <c r="U24" s="58"/>
      <c r="V24" s="58"/>
      <c r="W24" s="58"/>
      <c r="X24" s="48"/>
    </row>
    <row r="25" spans="1:24" x14ac:dyDescent="0.4">
      <c r="A25" s="283" t="s">
        <v>186</v>
      </c>
      <c r="B25" s="269">
        <v>4</v>
      </c>
      <c r="C25" s="69" t="s">
        <v>48</v>
      </c>
      <c r="D25" s="269" t="s">
        <v>22</v>
      </c>
      <c r="E25" s="258" t="s">
        <v>49</v>
      </c>
      <c r="F25" s="258" t="s">
        <v>7</v>
      </c>
      <c r="G25" s="258" t="s">
        <v>50</v>
      </c>
      <c r="H25" s="87">
        <v>1</v>
      </c>
      <c r="I25" s="87"/>
      <c r="J25" s="87" t="s">
        <v>64</v>
      </c>
      <c r="K25" s="87"/>
      <c r="L25" s="87"/>
      <c r="M25" s="87"/>
      <c r="N25" s="87"/>
      <c r="O25" s="109"/>
      <c r="P25" s="109">
        <f>P26</f>
        <v>340599</v>
      </c>
      <c r="Q25" s="109" t="s">
        <v>171</v>
      </c>
      <c r="R25" s="258" t="s">
        <v>185</v>
      </c>
      <c r="S25" s="258" t="s">
        <v>188</v>
      </c>
      <c r="T25" s="66"/>
      <c r="U25" s="51"/>
      <c r="V25" s="51"/>
      <c r="W25" s="51"/>
      <c r="X25" s="51"/>
    </row>
    <row r="26" spans="1:24" x14ac:dyDescent="0.4">
      <c r="A26" s="284"/>
      <c r="B26" s="270"/>
      <c r="C26" s="71"/>
      <c r="D26" s="270"/>
      <c r="E26" s="258"/>
      <c r="F26" s="258"/>
      <c r="G26" s="258"/>
      <c r="H26" s="48" t="s">
        <v>78</v>
      </c>
      <c r="I26" s="48">
        <v>14784657</v>
      </c>
      <c r="J26" s="48" t="s">
        <v>115</v>
      </c>
      <c r="K26" s="58">
        <v>2</v>
      </c>
      <c r="L26" s="58"/>
      <c r="M26" s="58">
        <v>3</v>
      </c>
      <c r="N26" s="58"/>
      <c r="O26" s="61">
        <v>113533</v>
      </c>
      <c r="P26" s="62">
        <f>O26*M26</f>
        <v>340599</v>
      </c>
      <c r="Q26" s="62"/>
      <c r="R26" s="258"/>
      <c r="S26" s="258"/>
      <c r="T26" s="75"/>
      <c r="U26" s="59"/>
      <c r="V26" s="59"/>
      <c r="W26" s="59"/>
      <c r="X26" s="2"/>
    </row>
    <row r="27" spans="1:24" ht="14.9" customHeight="1" x14ac:dyDescent="0.4">
      <c r="A27" s="285" t="s">
        <v>63</v>
      </c>
      <c r="B27" s="265">
        <v>5</v>
      </c>
      <c r="C27" s="70" t="s">
        <v>48</v>
      </c>
      <c r="D27" s="265" t="s">
        <v>22</v>
      </c>
      <c r="E27" s="259" t="s">
        <v>52</v>
      </c>
      <c r="F27" s="259" t="s">
        <v>7</v>
      </c>
      <c r="G27" s="291" t="s">
        <v>53</v>
      </c>
      <c r="H27" s="87">
        <v>20</v>
      </c>
      <c r="I27" s="87"/>
      <c r="J27" s="87" t="s">
        <v>65</v>
      </c>
      <c r="K27" s="87"/>
      <c r="L27" s="87"/>
      <c r="M27" s="87"/>
      <c r="N27" s="87"/>
      <c r="O27" s="109"/>
      <c r="P27" s="109">
        <f>SUM(P28:P49)</f>
        <v>12881896.4</v>
      </c>
      <c r="Q27" s="109" t="s">
        <v>171</v>
      </c>
      <c r="R27" s="258" t="s">
        <v>185</v>
      </c>
      <c r="S27" s="258" t="s">
        <v>187</v>
      </c>
      <c r="T27" s="66"/>
      <c r="U27" s="51"/>
      <c r="V27" s="51"/>
      <c r="W27" s="51"/>
      <c r="X27" s="51"/>
    </row>
    <row r="28" spans="1:24" x14ac:dyDescent="0.4">
      <c r="A28" s="286"/>
      <c r="B28" s="260"/>
      <c r="C28" s="53"/>
      <c r="D28" s="260"/>
      <c r="E28" s="260"/>
      <c r="F28" s="260"/>
      <c r="G28" s="292"/>
      <c r="H28" s="48" t="s">
        <v>78</v>
      </c>
      <c r="I28" s="50">
        <v>10645525</v>
      </c>
      <c r="J28" s="50" t="s">
        <v>102</v>
      </c>
      <c r="K28" s="54">
        <v>3</v>
      </c>
      <c r="L28" s="54">
        <v>1</v>
      </c>
      <c r="M28" s="54">
        <v>1</v>
      </c>
      <c r="N28" s="54"/>
      <c r="O28" s="60">
        <v>0</v>
      </c>
      <c r="P28" s="62">
        <f>O28*M28</f>
        <v>0</v>
      </c>
      <c r="Q28" s="62"/>
      <c r="R28" s="258"/>
      <c r="S28" s="258"/>
      <c r="T28" s="67"/>
      <c r="U28" s="2"/>
      <c r="V28" s="2"/>
      <c r="W28" s="2"/>
      <c r="X28" s="2"/>
    </row>
    <row r="29" spans="1:24" x14ac:dyDescent="0.4">
      <c r="A29" s="286"/>
      <c r="B29" s="260"/>
      <c r="C29" s="53"/>
      <c r="D29" s="260"/>
      <c r="E29" s="260"/>
      <c r="F29" s="260"/>
      <c r="G29" s="292"/>
      <c r="H29" s="48" t="s">
        <v>79</v>
      </c>
      <c r="I29" s="50">
        <v>12094587</v>
      </c>
      <c r="J29" s="50" t="s">
        <v>114</v>
      </c>
      <c r="K29" s="54">
        <v>3</v>
      </c>
      <c r="L29" s="54">
        <v>9</v>
      </c>
      <c r="M29" s="54">
        <v>9</v>
      </c>
      <c r="N29" s="54"/>
      <c r="O29" s="60">
        <v>133066.20000000001</v>
      </c>
      <c r="P29" s="62">
        <f t="shared" ref="P29:P51" si="0">O29*M29</f>
        <v>1197595.8</v>
      </c>
      <c r="Q29" s="62"/>
      <c r="R29" s="258"/>
      <c r="S29" s="258"/>
      <c r="T29" s="67"/>
      <c r="U29" s="2"/>
      <c r="V29" s="2"/>
      <c r="W29" s="2"/>
      <c r="X29" s="2"/>
    </row>
    <row r="30" spans="1:24" x14ac:dyDescent="0.4">
      <c r="A30" s="286"/>
      <c r="B30" s="260"/>
      <c r="C30" s="53"/>
      <c r="D30" s="260"/>
      <c r="E30" s="260"/>
      <c r="F30" s="260"/>
      <c r="G30" s="292"/>
      <c r="H30" s="48" t="s">
        <v>80</v>
      </c>
      <c r="I30" s="50">
        <v>15175098</v>
      </c>
      <c r="J30" s="50" t="s">
        <v>103</v>
      </c>
      <c r="K30" s="54">
        <v>3</v>
      </c>
      <c r="L30" s="54">
        <v>1</v>
      </c>
      <c r="M30" s="54">
        <v>1</v>
      </c>
      <c r="N30" s="54"/>
      <c r="O30" s="60">
        <v>1270000</v>
      </c>
      <c r="P30" s="62">
        <f t="shared" si="0"/>
        <v>1270000</v>
      </c>
      <c r="Q30" s="62"/>
      <c r="R30" s="258"/>
      <c r="S30" s="258"/>
      <c r="T30" s="67"/>
      <c r="U30" s="2"/>
      <c r="V30" s="2"/>
      <c r="W30" s="2"/>
      <c r="X30" s="2"/>
    </row>
    <row r="31" spans="1:24" x14ac:dyDescent="0.4">
      <c r="A31" s="286"/>
      <c r="B31" s="260"/>
      <c r="C31" s="53"/>
      <c r="D31" s="260"/>
      <c r="E31" s="260"/>
      <c r="F31" s="260"/>
      <c r="G31" s="292"/>
      <c r="H31" s="48" t="s">
        <v>81</v>
      </c>
      <c r="I31" s="50">
        <v>14202548</v>
      </c>
      <c r="J31" s="50" t="s">
        <v>104</v>
      </c>
      <c r="K31" s="54">
        <v>3</v>
      </c>
      <c r="L31" s="54">
        <v>2</v>
      </c>
      <c r="M31" s="54">
        <v>2</v>
      </c>
      <c r="N31" s="54"/>
      <c r="O31" s="60">
        <v>0</v>
      </c>
      <c r="P31" s="62">
        <f t="shared" si="0"/>
        <v>0</v>
      </c>
      <c r="Q31" s="62"/>
      <c r="R31" s="258"/>
      <c r="S31" s="258"/>
      <c r="T31" s="67"/>
      <c r="U31" s="2"/>
      <c r="V31" s="2"/>
      <c r="W31" s="2"/>
      <c r="X31" s="2"/>
    </row>
    <row r="32" spans="1:24" x14ac:dyDescent="0.4">
      <c r="A32" s="286"/>
      <c r="B32" s="260"/>
      <c r="C32" s="53"/>
      <c r="D32" s="260"/>
      <c r="E32" s="260"/>
      <c r="F32" s="260"/>
      <c r="G32" s="292"/>
      <c r="H32" s="48" t="s">
        <v>82</v>
      </c>
      <c r="I32" s="50">
        <v>15175100</v>
      </c>
      <c r="J32" s="50" t="s">
        <v>103</v>
      </c>
      <c r="K32" s="54">
        <v>3</v>
      </c>
      <c r="L32" s="54">
        <v>1</v>
      </c>
      <c r="M32" s="54">
        <v>1</v>
      </c>
      <c r="N32" s="54"/>
      <c r="O32" s="60">
        <v>600000</v>
      </c>
      <c r="P32" s="62">
        <f t="shared" si="0"/>
        <v>600000</v>
      </c>
      <c r="Q32" s="62"/>
      <c r="R32" s="258"/>
      <c r="S32" s="258"/>
      <c r="T32" s="67"/>
      <c r="U32" s="2"/>
      <c r="V32" s="2"/>
      <c r="W32" s="2"/>
      <c r="X32" s="2"/>
    </row>
    <row r="33" spans="1:24" x14ac:dyDescent="0.4">
      <c r="A33" s="286"/>
      <c r="B33" s="260"/>
      <c r="C33" s="53"/>
      <c r="D33" s="260"/>
      <c r="E33" s="260"/>
      <c r="F33" s="260"/>
      <c r="G33" s="292"/>
      <c r="H33" s="48" t="s">
        <v>83</v>
      </c>
      <c r="I33" s="50">
        <v>15075234</v>
      </c>
      <c r="J33" s="50" t="s">
        <v>105</v>
      </c>
      <c r="K33" s="54">
        <v>3</v>
      </c>
      <c r="L33" s="54">
        <v>1</v>
      </c>
      <c r="M33" s="54">
        <v>1</v>
      </c>
      <c r="N33" s="54"/>
      <c r="O33" s="60">
        <v>325716</v>
      </c>
      <c r="P33" s="62">
        <f t="shared" si="0"/>
        <v>325716</v>
      </c>
      <c r="Q33" s="62"/>
      <c r="R33" s="258"/>
      <c r="S33" s="258"/>
      <c r="T33" s="67"/>
      <c r="U33" s="2"/>
      <c r="V33" s="2"/>
      <c r="W33" s="2"/>
      <c r="X33" s="2"/>
    </row>
    <row r="34" spans="1:24" x14ac:dyDescent="0.4">
      <c r="A34" s="286"/>
      <c r="B34" s="260"/>
      <c r="C34" s="53"/>
      <c r="D34" s="260"/>
      <c r="E34" s="260"/>
      <c r="F34" s="260"/>
      <c r="G34" s="292"/>
      <c r="H34" s="48" t="s">
        <v>84</v>
      </c>
      <c r="I34" s="50">
        <v>14554899</v>
      </c>
      <c r="J34" s="50" t="s">
        <v>106</v>
      </c>
      <c r="K34" s="54">
        <v>3</v>
      </c>
      <c r="L34" s="54">
        <v>2</v>
      </c>
      <c r="M34" s="54">
        <v>2</v>
      </c>
      <c r="N34" s="54"/>
      <c r="O34" s="60">
        <v>141532</v>
      </c>
      <c r="P34" s="62">
        <f t="shared" si="0"/>
        <v>283064</v>
      </c>
      <c r="Q34" s="62"/>
      <c r="R34" s="258"/>
      <c r="S34" s="258"/>
      <c r="T34" s="67"/>
      <c r="U34" s="2"/>
      <c r="V34" s="2"/>
      <c r="W34" s="2"/>
      <c r="X34" s="2"/>
    </row>
    <row r="35" spans="1:24" x14ac:dyDescent="0.4">
      <c r="A35" s="286"/>
      <c r="B35" s="260"/>
      <c r="C35" s="53"/>
      <c r="D35" s="260"/>
      <c r="E35" s="260"/>
      <c r="F35" s="260"/>
      <c r="G35" s="292"/>
      <c r="H35" s="48" t="s">
        <v>85</v>
      </c>
      <c r="I35" s="49">
        <v>14841207</v>
      </c>
      <c r="J35" s="49" t="s">
        <v>107</v>
      </c>
      <c r="K35" s="48">
        <v>3</v>
      </c>
      <c r="L35" s="48">
        <v>10</v>
      </c>
      <c r="M35" s="48">
        <v>10</v>
      </c>
      <c r="N35" s="48"/>
      <c r="O35" s="60">
        <v>58667</v>
      </c>
      <c r="P35" s="62">
        <f t="shared" si="0"/>
        <v>586670</v>
      </c>
      <c r="Q35" s="62"/>
      <c r="R35" s="258"/>
      <c r="S35" s="258"/>
      <c r="T35" s="67"/>
      <c r="U35" s="2"/>
      <c r="V35" s="2"/>
      <c r="W35" s="2"/>
      <c r="X35" s="2"/>
    </row>
    <row r="36" spans="1:24" x14ac:dyDescent="0.4">
      <c r="A36" s="286"/>
      <c r="B36" s="260"/>
      <c r="C36" s="53"/>
      <c r="D36" s="260"/>
      <c r="E36" s="260"/>
      <c r="F36" s="260"/>
      <c r="G36" s="292"/>
      <c r="H36" s="48" t="s">
        <v>86</v>
      </c>
      <c r="I36" s="50">
        <v>15175097</v>
      </c>
      <c r="J36" s="50" t="s">
        <v>103</v>
      </c>
      <c r="K36" s="54">
        <v>3</v>
      </c>
      <c r="L36" s="54">
        <v>1</v>
      </c>
      <c r="M36" s="54">
        <v>1</v>
      </c>
      <c r="N36" s="54"/>
      <c r="O36" s="60">
        <v>900000</v>
      </c>
      <c r="P36" s="62">
        <f t="shared" si="0"/>
        <v>900000</v>
      </c>
      <c r="Q36" s="62"/>
      <c r="R36" s="258"/>
      <c r="S36" s="258"/>
      <c r="T36" s="67"/>
      <c r="U36" s="2"/>
      <c r="V36" s="2"/>
      <c r="W36" s="2"/>
      <c r="X36" s="2"/>
    </row>
    <row r="37" spans="1:24" x14ac:dyDescent="0.4">
      <c r="A37" s="286"/>
      <c r="B37" s="260"/>
      <c r="C37" s="53"/>
      <c r="D37" s="260"/>
      <c r="E37" s="260"/>
      <c r="F37" s="260"/>
      <c r="G37" s="292"/>
      <c r="H37" s="48" t="s">
        <v>87</v>
      </c>
      <c r="I37" s="50">
        <v>14293311</v>
      </c>
      <c r="J37" s="50" t="s">
        <v>108</v>
      </c>
      <c r="K37" s="54">
        <v>3</v>
      </c>
      <c r="L37" s="54">
        <v>4</v>
      </c>
      <c r="M37" s="54">
        <v>4</v>
      </c>
      <c r="N37" s="54"/>
      <c r="O37" s="60">
        <v>425187.3</v>
      </c>
      <c r="P37" s="62">
        <f t="shared" si="0"/>
        <v>1700749.2</v>
      </c>
      <c r="Q37" s="62"/>
      <c r="R37" s="258"/>
      <c r="S37" s="258"/>
      <c r="T37" s="67"/>
      <c r="U37" s="2"/>
      <c r="V37" s="2"/>
      <c r="W37" s="2"/>
      <c r="X37" s="2"/>
    </row>
    <row r="38" spans="1:24" x14ac:dyDescent="0.4">
      <c r="A38" s="286"/>
      <c r="B38" s="260"/>
      <c r="C38" s="53"/>
      <c r="D38" s="260"/>
      <c r="E38" s="260"/>
      <c r="F38" s="260"/>
      <c r="G38" s="292"/>
      <c r="H38" s="48" t="s">
        <v>88</v>
      </c>
      <c r="I38" s="50">
        <v>14693125</v>
      </c>
      <c r="J38" s="50" t="s">
        <v>109</v>
      </c>
      <c r="K38" s="54">
        <v>3</v>
      </c>
      <c r="L38" s="54">
        <v>12</v>
      </c>
      <c r="M38" s="54">
        <v>12</v>
      </c>
      <c r="N38" s="54"/>
      <c r="O38" s="60">
        <v>22517.200000000001</v>
      </c>
      <c r="P38" s="62">
        <f t="shared" si="0"/>
        <v>270206.40000000002</v>
      </c>
      <c r="Q38" s="62"/>
      <c r="R38" s="258"/>
      <c r="S38" s="258"/>
      <c r="T38" s="67"/>
      <c r="U38" s="2"/>
      <c r="V38" s="2"/>
      <c r="W38" s="2"/>
      <c r="X38" s="2"/>
    </row>
    <row r="39" spans="1:24" x14ac:dyDescent="0.4">
      <c r="A39" s="286"/>
      <c r="B39" s="260"/>
      <c r="C39" s="53"/>
      <c r="D39" s="260"/>
      <c r="E39" s="260"/>
      <c r="F39" s="260"/>
      <c r="G39" s="292"/>
      <c r="H39" s="48" t="s">
        <v>89</v>
      </c>
      <c r="I39" s="50">
        <v>15065120</v>
      </c>
      <c r="J39" s="50" t="s">
        <v>110</v>
      </c>
      <c r="K39" s="54">
        <v>3</v>
      </c>
      <c r="L39" s="54">
        <v>2</v>
      </c>
      <c r="M39" s="54">
        <v>2</v>
      </c>
      <c r="N39" s="54"/>
      <c r="O39" s="60">
        <v>0</v>
      </c>
      <c r="P39" s="62">
        <f t="shared" si="0"/>
        <v>0</v>
      </c>
      <c r="Q39" s="62"/>
      <c r="R39" s="258"/>
      <c r="S39" s="258"/>
      <c r="T39" s="67"/>
      <c r="U39" s="2"/>
      <c r="V39" s="2"/>
      <c r="W39" s="2"/>
      <c r="X39" s="2"/>
    </row>
    <row r="40" spans="1:24" x14ac:dyDescent="0.4">
      <c r="A40" s="286"/>
      <c r="B40" s="260"/>
      <c r="C40" s="53"/>
      <c r="D40" s="260"/>
      <c r="E40" s="260"/>
      <c r="F40" s="260"/>
      <c r="G40" s="292"/>
      <c r="H40" s="48" t="s">
        <v>90</v>
      </c>
      <c r="I40" s="50">
        <v>11471413</v>
      </c>
      <c r="J40" s="50" t="s">
        <v>107</v>
      </c>
      <c r="K40" s="54">
        <v>3</v>
      </c>
      <c r="L40" s="54">
        <v>2</v>
      </c>
      <c r="M40" s="54">
        <v>2</v>
      </c>
      <c r="N40" s="54"/>
      <c r="O40" s="60">
        <v>330608.5</v>
      </c>
      <c r="P40" s="62">
        <f t="shared" si="0"/>
        <v>661217</v>
      </c>
      <c r="Q40" s="62"/>
      <c r="R40" s="258"/>
      <c r="S40" s="258"/>
      <c r="T40" s="67"/>
      <c r="U40" s="2"/>
      <c r="V40" s="2"/>
      <c r="W40" s="2"/>
      <c r="X40" s="2"/>
    </row>
    <row r="41" spans="1:24" x14ac:dyDescent="0.4">
      <c r="A41" s="286"/>
      <c r="B41" s="260"/>
      <c r="C41" s="53"/>
      <c r="D41" s="260"/>
      <c r="E41" s="260"/>
      <c r="F41" s="260"/>
      <c r="G41" s="292"/>
      <c r="H41" s="48" t="s">
        <v>91</v>
      </c>
      <c r="I41" s="50">
        <v>4830952</v>
      </c>
      <c r="J41" s="50" t="s">
        <v>107</v>
      </c>
      <c r="K41" s="54">
        <v>3</v>
      </c>
      <c r="L41" s="54">
        <v>2</v>
      </c>
      <c r="M41" s="54">
        <v>2</v>
      </c>
      <c r="N41" s="54"/>
      <c r="O41" s="60">
        <v>607410.5</v>
      </c>
      <c r="P41" s="62">
        <f t="shared" si="0"/>
        <v>1214821</v>
      </c>
      <c r="Q41" s="62"/>
      <c r="R41" s="258"/>
      <c r="S41" s="258"/>
      <c r="T41" s="67"/>
      <c r="U41" s="2"/>
      <c r="V41" s="2"/>
      <c r="W41" s="2"/>
      <c r="X41" s="2"/>
    </row>
    <row r="42" spans="1:24" x14ac:dyDescent="0.4">
      <c r="A42" s="286"/>
      <c r="B42" s="260"/>
      <c r="C42" s="53"/>
      <c r="D42" s="260"/>
      <c r="E42" s="260"/>
      <c r="F42" s="260"/>
      <c r="G42" s="292"/>
      <c r="H42" s="48" t="s">
        <v>92</v>
      </c>
      <c r="I42" s="50">
        <v>15348187</v>
      </c>
      <c r="J42" s="50" t="s">
        <v>107</v>
      </c>
      <c r="K42" s="54">
        <v>3</v>
      </c>
      <c r="L42" s="54">
        <v>2</v>
      </c>
      <c r="M42" s="54">
        <v>2</v>
      </c>
      <c r="N42" s="54"/>
      <c r="O42" s="60">
        <v>1103462</v>
      </c>
      <c r="P42" s="62">
        <f t="shared" si="0"/>
        <v>2206924</v>
      </c>
      <c r="Q42" s="62"/>
      <c r="R42" s="258"/>
      <c r="S42" s="258"/>
      <c r="T42" s="67"/>
      <c r="U42" s="2"/>
      <c r="V42" s="2"/>
      <c r="W42" s="2"/>
      <c r="X42" s="2"/>
    </row>
    <row r="43" spans="1:24" x14ac:dyDescent="0.4">
      <c r="A43" s="286"/>
      <c r="B43" s="260"/>
      <c r="C43" s="53"/>
      <c r="D43" s="260"/>
      <c r="E43" s="260"/>
      <c r="F43" s="260"/>
      <c r="G43" s="292"/>
      <c r="H43" s="48" t="s">
        <v>93</v>
      </c>
      <c r="I43" s="48">
        <v>11989617</v>
      </c>
      <c r="J43" s="48" t="s">
        <v>107</v>
      </c>
      <c r="K43" s="48">
        <v>3</v>
      </c>
      <c r="L43" s="48">
        <v>2</v>
      </c>
      <c r="M43" s="48">
        <v>2</v>
      </c>
      <c r="N43" s="48"/>
      <c r="O43" s="60">
        <v>326582</v>
      </c>
      <c r="P43" s="62">
        <f t="shared" si="0"/>
        <v>653164</v>
      </c>
      <c r="Q43" s="62"/>
      <c r="R43" s="258"/>
      <c r="S43" s="258"/>
      <c r="T43" s="67"/>
      <c r="U43" s="2"/>
      <c r="V43" s="2"/>
      <c r="W43" s="2"/>
      <c r="X43" s="2"/>
    </row>
    <row r="44" spans="1:24" x14ac:dyDescent="0.4">
      <c r="A44" s="286"/>
      <c r="B44" s="260"/>
      <c r="C44" s="53"/>
      <c r="D44" s="260"/>
      <c r="E44" s="260"/>
      <c r="F44" s="260"/>
      <c r="G44" s="292"/>
      <c r="H44" s="88" t="s">
        <v>94</v>
      </c>
      <c r="I44" s="89">
        <v>11851226</v>
      </c>
      <c r="J44" s="89" t="s">
        <v>350</v>
      </c>
      <c r="K44" s="88" t="s">
        <v>250</v>
      </c>
      <c r="L44" s="88">
        <v>2</v>
      </c>
      <c r="M44" s="124"/>
      <c r="N44" s="124"/>
      <c r="O44" s="143"/>
      <c r="P44" s="143"/>
      <c r="Q44" s="90"/>
      <c r="R44" s="258"/>
      <c r="S44" s="258"/>
      <c r="T44" s="67"/>
      <c r="U44" s="2"/>
      <c r="V44" s="2"/>
      <c r="W44" s="2"/>
      <c r="X44" s="2"/>
    </row>
    <row r="45" spans="1:24" x14ac:dyDescent="0.4">
      <c r="A45" s="286"/>
      <c r="B45" s="260"/>
      <c r="C45" s="53"/>
      <c r="D45" s="260"/>
      <c r="E45" s="260"/>
      <c r="F45" s="260"/>
      <c r="G45" s="292"/>
      <c r="H45" s="48" t="s">
        <v>95</v>
      </c>
      <c r="I45" s="48">
        <v>10053702</v>
      </c>
      <c r="J45" s="48" t="s">
        <v>111</v>
      </c>
      <c r="K45" s="54">
        <v>3</v>
      </c>
      <c r="L45" s="48">
        <v>12</v>
      </c>
      <c r="M45" s="48">
        <v>12</v>
      </c>
      <c r="N45" s="48"/>
      <c r="O45" s="60">
        <v>24100</v>
      </c>
      <c r="P45" s="62">
        <f>O45*M45</f>
        <v>289200</v>
      </c>
      <c r="Q45" s="62"/>
      <c r="R45" s="258"/>
      <c r="S45" s="258"/>
      <c r="T45" s="67"/>
      <c r="U45" s="2"/>
      <c r="V45" s="2"/>
      <c r="W45" s="2"/>
      <c r="X45" s="2"/>
    </row>
    <row r="46" spans="1:24" ht="29.15" x14ac:dyDescent="0.4">
      <c r="A46" s="286"/>
      <c r="B46" s="260"/>
      <c r="C46" s="53"/>
      <c r="D46" s="260"/>
      <c r="E46" s="260"/>
      <c r="F46" s="260"/>
      <c r="G46" s="292"/>
      <c r="H46" s="88" t="s">
        <v>96</v>
      </c>
      <c r="I46" s="89">
        <v>15068870</v>
      </c>
      <c r="J46" s="89" t="s">
        <v>426</v>
      </c>
      <c r="K46" s="127" t="s">
        <v>250</v>
      </c>
      <c r="L46" s="88">
        <v>5</v>
      </c>
      <c r="M46" s="124"/>
      <c r="N46" s="124"/>
      <c r="O46" s="143"/>
      <c r="P46" s="143"/>
      <c r="Q46" s="90"/>
      <c r="R46" s="258"/>
      <c r="S46" s="258"/>
      <c r="T46" s="67"/>
      <c r="U46" s="2"/>
      <c r="V46" s="2"/>
      <c r="W46" s="2"/>
      <c r="X46" s="2"/>
    </row>
    <row r="47" spans="1:24" x14ac:dyDescent="0.4">
      <c r="A47" s="286"/>
      <c r="B47" s="260"/>
      <c r="C47" s="71"/>
      <c r="D47" s="260"/>
      <c r="E47" s="260"/>
      <c r="F47" s="260"/>
      <c r="G47" s="292"/>
      <c r="H47" s="48" t="s">
        <v>97</v>
      </c>
      <c r="I47" s="54">
        <v>15177075</v>
      </c>
      <c r="J47" s="54" t="s">
        <v>112</v>
      </c>
      <c r="K47" s="54">
        <v>3</v>
      </c>
      <c r="L47" s="54">
        <v>1</v>
      </c>
      <c r="M47" s="54">
        <v>1</v>
      </c>
      <c r="N47" s="54"/>
      <c r="O47" s="60">
        <v>51461</v>
      </c>
      <c r="P47" s="62">
        <f>O47*M47</f>
        <v>51461</v>
      </c>
      <c r="Q47" s="62"/>
      <c r="R47" s="258"/>
      <c r="S47" s="258"/>
      <c r="T47" s="67"/>
      <c r="U47" s="2"/>
      <c r="V47" s="2"/>
      <c r="W47" s="2"/>
      <c r="X47" s="2"/>
    </row>
    <row r="48" spans="1:24" x14ac:dyDescent="0.4">
      <c r="A48" s="286"/>
      <c r="B48" s="260"/>
      <c r="C48" s="99"/>
      <c r="D48" s="260"/>
      <c r="E48" s="260"/>
      <c r="F48" s="260"/>
      <c r="G48" s="292"/>
      <c r="H48" s="48" t="s">
        <v>299</v>
      </c>
      <c r="I48" s="54">
        <v>15216214</v>
      </c>
      <c r="J48" s="54" t="s">
        <v>113</v>
      </c>
      <c r="K48" s="54">
        <v>3</v>
      </c>
      <c r="L48" s="54">
        <v>4</v>
      </c>
      <c r="M48" s="54">
        <v>4</v>
      </c>
      <c r="N48" s="54"/>
      <c r="O48" s="60">
        <v>26245</v>
      </c>
      <c r="P48" s="62">
        <f>O48*M48</f>
        <v>104980</v>
      </c>
      <c r="Q48" s="62"/>
      <c r="R48" s="87"/>
      <c r="S48" s="87"/>
      <c r="T48" s="67"/>
      <c r="U48" s="2"/>
      <c r="V48" s="2"/>
      <c r="W48" s="2"/>
      <c r="X48" s="2"/>
    </row>
    <row r="49" spans="1:24" x14ac:dyDescent="0.4">
      <c r="A49" s="287"/>
      <c r="B49" s="266"/>
      <c r="C49" s="99"/>
      <c r="D49" s="266"/>
      <c r="E49" s="261"/>
      <c r="F49" s="261"/>
      <c r="G49" s="293"/>
      <c r="H49" s="48" t="s">
        <v>300</v>
      </c>
      <c r="I49" s="54">
        <v>14554899</v>
      </c>
      <c r="J49" s="54" t="s">
        <v>106</v>
      </c>
      <c r="K49" s="54">
        <v>3</v>
      </c>
      <c r="L49" s="74">
        <v>4</v>
      </c>
      <c r="M49" s="54">
        <v>4</v>
      </c>
      <c r="N49" s="54"/>
      <c r="O49" s="60">
        <v>141532</v>
      </c>
      <c r="P49" s="62">
        <f>O49*M49</f>
        <v>566128</v>
      </c>
      <c r="Q49" s="62"/>
      <c r="R49" s="87"/>
      <c r="S49" s="87"/>
      <c r="T49" s="67"/>
      <c r="U49" s="2"/>
      <c r="V49" s="2"/>
      <c r="W49" s="2"/>
      <c r="X49" s="2"/>
    </row>
    <row r="50" spans="1:24" x14ac:dyDescent="0.4">
      <c r="A50" s="285" t="s">
        <v>63</v>
      </c>
      <c r="B50" s="265">
        <v>6</v>
      </c>
      <c r="C50" s="70" t="s">
        <v>48</v>
      </c>
      <c r="D50" s="265" t="s">
        <v>22</v>
      </c>
      <c r="E50" s="258" t="s">
        <v>45</v>
      </c>
      <c r="F50" s="258" t="s">
        <v>7</v>
      </c>
      <c r="G50" s="258" t="s">
        <v>57</v>
      </c>
      <c r="H50" s="87">
        <v>9</v>
      </c>
      <c r="I50" s="87"/>
      <c r="J50" s="87" t="s">
        <v>66</v>
      </c>
      <c r="K50" s="87"/>
      <c r="L50" s="87"/>
      <c r="M50" s="87"/>
      <c r="N50" s="87"/>
      <c r="O50" s="109"/>
      <c r="P50" s="109">
        <f>SUM(P51:P66)</f>
        <v>901325</v>
      </c>
      <c r="Q50" s="109" t="s">
        <v>171</v>
      </c>
      <c r="R50" s="258" t="s">
        <v>185</v>
      </c>
      <c r="S50" s="258" t="s">
        <v>189</v>
      </c>
      <c r="T50" s="66"/>
      <c r="U50" s="51"/>
      <c r="V50" s="51"/>
      <c r="W50" s="51"/>
      <c r="X50" s="51"/>
    </row>
    <row r="51" spans="1:24" x14ac:dyDescent="0.4">
      <c r="A51" s="286"/>
      <c r="B51" s="260"/>
      <c r="C51" s="53"/>
      <c r="D51" s="260"/>
      <c r="E51" s="258"/>
      <c r="F51" s="258"/>
      <c r="G51" s="258"/>
      <c r="H51" s="48" t="s">
        <v>78</v>
      </c>
      <c r="I51" s="54">
        <v>11893348</v>
      </c>
      <c r="J51" s="48" t="s">
        <v>109</v>
      </c>
      <c r="K51" s="48">
        <v>3</v>
      </c>
      <c r="L51" s="48">
        <v>1</v>
      </c>
      <c r="M51" s="48">
        <v>1</v>
      </c>
      <c r="N51" s="48"/>
      <c r="O51" s="60">
        <v>0</v>
      </c>
      <c r="P51" s="62">
        <f t="shared" si="0"/>
        <v>0</v>
      </c>
      <c r="Q51" s="62"/>
      <c r="R51" s="258"/>
      <c r="S51" s="258"/>
      <c r="T51" s="67"/>
      <c r="U51" s="2"/>
      <c r="V51" s="2"/>
      <c r="W51" s="2"/>
      <c r="X51" s="2"/>
    </row>
    <row r="52" spans="1:24" x14ac:dyDescent="0.4">
      <c r="A52" s="286"/>
      <c r="B52" s="260"/>
      <c r="C52" s="53"/>
      <c r="D52" s="260"/>
      <c r="E52" s="258"/>
      <c r="F52" s="258"/>
      <c r="G52" s="258"/>
      <c r="H52" s="48" t="s">
        <v>79</v>
      </c>
      <c r="I52" s="54">
        <v>12402009</v>
      </c>
      <c r="J52" s="48" t="s">
        <v>107</v>
      </c>
      <c r="K52" s="48">
        <v>3</v>
      </c>
      <c r="L52" s="48">
        <v>2</v>
      </c>
      <c r="M52" s="48">
        <v>2</v>
      </c>
      <c r="N52" s="48"/>
      <c r="O52" s="60">
        <v>10000</v>
      </c>
      <c r="P52" s="62">
        <f t="shared" ref="P52:P62" si="1">O52*M52</f>
        <v>20000</v>
      </c>
      <c r="Q52" s="62"/>
      <c r="R52" s="258"/>
      <c r="S52" s="258"/>
      <c r="T52" s="67"/>
      <c r="U52" s="2"/>
      <c r="V52" s="2"/>
      <c r="W52" s="2"/>
      <c r="X52" s="2"/>
    </row>
    <row r="53" spans="1:24" x14ac:dyDescent="0.4">
      <c r="A53" s="286"/>
      <c r="B53" s="260"/>
      <c r="C53" s="53"/>
      <c r="D53" s="260"/>
      <c r="E53" s="258"/>
      <c r="F53" s="258"/>
      <c r="G53" s="258"/>
      <c r="H53" s="48" t="s">
        <v>80</v>
      </c>
      <c r="I53" s="54" t="s">
        <v>116</v>
      </c>
      <c r="J53" s="48" t="s">
        <v>120</v>
      </c>
      <c r="K53" s="48">
        <v>3</v>
      </c>
      <c r="L53" s="48">
        <v>2</v>
      </c>
      <c r="M53" s="48">
        <v>2</v>
      </c>
      <c r="N53" s="48"/>
      <c r="O53" s="60">
        <v>10650.5</v>
      </c>
      <c r="P53" s="62">
        <f t="shared" si="1"/>
        <v>21301</v>
      </c>
      <c r="Q53" s="62"/>
      <c r="R53" s="258"/>
      <c r="S53" s="258"/>
      <c r="T53" s="67"/>
      <c r="U53" s="2"/>
      <c r="V53" s="2"/>
      <c r="W53" s="2"/>
      <c r="X53" s="2"/>
    </row>
    <row r="54" spans="1:24" x14ac:dyDescent="0.4">
      <c r="A54" s="286"/>
      <c r="B54" s="260"/>
      <c r="C54" s="53"/>
      <c r="D54" s="260"/>
      <c r="E54" s="258"/>
      <c r="F54" s="258"/>
      <c r="G54" s="258"/>
      <c r="H54" s="48" t="s">
        <v>81</v>
      </c>
      <c r="I54" s="54">
        <v>14619613</v>
      </c>
      <c r="J54" s="48" t="s">
        <v>117</v>
      </c>
      <c r="K54" s="48">
        <v>3</v>
      </c>
      <c r="L54" s="48">
        <v>4</v>
      </c>
      <c r="M54" s="48">
        <v>4</v>
      </c>
      <c r="N54" s="48"/>
      <c r="O54" s="60">
        <v>60579</v>
      </c>
      <c r="P54" s="62">
        <f t="shared" si="1"/>
        <v>242316</v>
      </c>
      <c r="Q54" s="62"/>
      <c r="R54" s="258"/>
      <c r="S54" s="258"/>
      <c r="T54" s="67"/>
      <c r="U54" s="2"/>
      <c r="V54" s="2"/>
      <c r="W54" s="2"/>
      <c r="X54" s="2"/>
    </row>
    <row r="55" spans="1:24" x14ac:dyDescent="0.4">
      <c r="A55" s="286"/>
      <c r="B55" s="260"/>
      <c r="C55" s="53"/>
      <c r="D55" s="260"/>
      <c r="E55" s="258"/>
      <c r="F55" s="258"/>
      <c r="G55" s="258"/>
      <c r="H55" s="48" t="s">
        <v>82</v>
      </c>
      <c r="I55" s="54">
        <v>123311339</v>
      </c>
      <c r="J55" s="48" t="s">
        <v>107</v>
      </c>
      <c r="K55" s="48">
        <v>3</v>
      </c>
      <c r="L55" s="48">
        <v>2</v>
      </c>
      <c r="M55" s="48">
        <v>2</v>
      </c>
      <c r="N55" s="48"/>
      <c r="O55" s="60">
        <v>42700</v>
      </c>
      <c r="P55" s="62">
        <f t="shared" si="1"/>
        <v>85400</v>
      </c>
      <c r="Q55" s="62"/>
      <c r="R55" s="258"/>
      <c r="S55" s="258"/>
      <c r="T55" s="67"/>
      <c r="U55" s="2"/>
      <c r="V55" s="2"/>
      <c r="W55" s="2"/>
      <c r="X55" s="2"/>
    </row>
    <row r="56" spans="1:24" x14ac:dyDescent="0.4">
      <c r="A56" s="286"/>
      <c r="B56" s="260"/>
      <c r="C56" s="53"/>
      <c r="D56" s="260"/>
      <c r="E56" s="258"/>
      <c r="F56" s="258"/>
      <c r="G56" s="258"/>
      <c r="H56" s="48" t="s">
        <v>83</v>
      </c>
      <c r="I56" s="54" t="s">
        <v>118</v>
      </c>
      <c r="J56" s="48" t="s">
        <v>121</v>
      </c>
      <c r="K56" s="48">
        <v>3</v>
      </c>
      <c r="L56" s="48">
        <v>5</v>
      </c>
      <c r="M56" s="48">
        <v>5</v>
      </c>
      <c r="N56" s="48"/>
      <c r="O56" s="60">
        <v>90000</v>
      </c>
      <c r="P56" s="62">
        <f t="shared" si="1"/>
        <v>450000</v>
      </c>
      <c r="Q56" s="62"/>
      <c r="R56" s="258"/>
      <c r="S56" s="258"/>
      <c r="T56" s="67"/>
      <c r="U56" s="2"/>
      <c r="V56" s="2"/>
      <c r="W56" s="2"/>
      <c r="X56" s="2"/>
    </row>
    <row r="57" spans="1:24" x14ac:dyDescent="0.4">
      <c r="A57" s="286"/>
      <c r="B57" s="260"/>
      <c r="C57" s="53"/>
      <c r="D57" s="260"/>
      <c r="E57" s="258"/>
      <c r="F57" s="258"/>
      <c r="G57" s="258"/>
      <c r="H57" s="88" t="s">
        <v>84</v>
      </c>
      <c r="I57" s="127" t="s">
        <v>281</v>
      </c>
      <c r="J57" s="88" t="s">
        <v>285</v>
      </c>
      <c r="K57" s="88" t="s">
        <v>250</v>
      </c>
      <c r="L57" s="88">
        <v>2</v>
      </c>
      <c r="M57" s="88"/>
      <c r="N57" s="88"/>
      <c r="O57" s="128"/>
      <c r="P57" s="90"/>
      <c r="Q57" s="90"/>
      <c r="R57" s="258"/>
      <c r="S57" s="258"/>
      <c r="T57" s="67"/>
      <c r="U57" s="2"/>
      <c r="V57" s="2"/>
      <c r="W57" s="2"/>
      <c r="X57" s="2"/>
    </row>
    <row r="58" spans="1:24" x14ac:dyDescent="0.4">
      <c r="A58" s="286"/>
      <c r="B58" s="260"/>
      <c r="C58" s="53"/>
      <c r="D58" s="260"/>
      <c r="E58" s="258"/>
      <c r="F58" s="258"/>
      <c r="G58" s="258"/>
      <c r="H58" s="88" t="s">
        <v>85</v>
      </c>
      <c r="I58" s="127" t="s">
        <v>282</v>
      </c>
      <c r="J58" s="88" t="s">
        <v>286</v>
      </c>
      <c r="K58" s="88" t="s">
        <v>250</v>
      </c>
      <c r="L58" s="88">
        <v>3</v>
      </c>
      <c r="M58" s="88"/>
      <c r="N58" s="88"/>
      <c r="O58" s="128"/>
      <c r="P58" s="90"/>
      <c r="Q58" s="90"/>
      <c r="R58" s="258"/>
      <c r="S58" s="258"/>
      <c r="T58" s="67"/>
      <c r="U58" s="2"/>
      <c r="V58" s="2"/>
      <c r="W58" s="2"/>
      <c r="X58" s="2"/>
    </row>
    <row r="59" spans="1:24" x14ac:dyDescent="0.4">
      <c r="A59" s="286"/>
      <c r="B59" s="260"/>
      <c r="C59" s="53"/>
      <c r="D59" s="260"/>
      <c r="E59" s="258"/>
      <c r="F59" s="258"/>
      <c r="G59" s="258"/>
      <c r="H59" s="88" t="s">
        <v>86</v>
      </c>
      <c r="I59" s="127">
        <v>59183</v>
      </c>
      <c r="J59" s="88" t="s">
        <v>287</v>
      </c>
      <c r="K59" s="88" t="s">
        <v>250</v>
      </c>
      <c r="L59" s="88">
        <v>2</v>
      </c>
      <c r="M59" s="88"/>
      <c r="N59" s="88"/>
      <c r="O59" s="128"/>
      <c r="P59" s="90"/>
      <c r="Q59" s="90"/>
      <c r="R59" s="258"/>
      <c r="S59" s="258"/>
      <c r="T59" s="67"/>
      <c r="U59" s="2"/>
      <c r="V59" s="2"/>
      <c r="W59" s="2"/>
      <c r="X59" s="2"/>
    </row>
    <row r="60" spans="1:24" x14ac:dyDescent="0.4">
      <c r="A60" s="286"/>
      <c r="B60" s="260"/>
      <c r="C60" s="53"/>
      <c r="D60" s="260"/>
      <c r="E60" s="258"/>
      <c r="F60" s="258"/>
      <c r="G60" s="258"/>
      <c r="H60" s="88" t="s">
        <v>87</v>
      </c>
      <c r="I60" s="127" t="s">
        <v>283</v>
      </c>
      <c r="J60" s="88" t="s">
        <v>279</v>
      </c>
      <c r="K60" s="88" t="s">
        <v>250</v>
      </c>
      <c r="L60" s="88">
        <v>4</v>
      </c>
      <c r="M60" s="88"/>
      <c r="N60" s="88"/>
      <c r="O60" s="128"/>
      <c r="P60" s="90"/>
      <c r="Q60" s="90"/>
      <c r="R60" s="258"/>
      <c r="S60" s="258"/>
      <c r="T60" s="67"/>
      <c r="U60" s="2"/>
      <c r="V60" s="2"/>
      <c r="W60" s="2"/>
      <c r="X60" s="2"/>
    </row>
    <row r="61" spans="1:24" x14ac:dyDescent="0.4">
      <c r="A61" s="286"/>
      <c r="B61" s="260"/>
      <c r="C61" s="53"/>
      <c r="D61" s="260"/>
      <c r="E61" s="258"/>
      <c r="F61" s="258"/>
      <c r="G61" s="258"/>
      <c r="H61" s="88" t="s">
        <v>88</v>
      </c>
      <c r="I61" s="127" t="s">
        <v>284</v>
      </c>
      <c r="J61" s="88" t="s">
        <v>288</v>
      </c>
      <c r="K61" s="88" t="s">
        <v>250</v>
      </c>
      <c r="L61" s="88">
        <v>16</v>
      </c>
      <c r="M61" s="88"/>
      <c r="N61" s="88"/>
      <c r="O61" s="128"/>
      <c r="P61" s="90"/>
      <c r="Q61" s="90"/>
      <c r="R61" s="258"/>
      <c r="S61" s="258"/>
      <c r="T61" s="67"/>
      <c r="U61" s="2"/>
      <c r="V61" s="2"/>
      <c r="W61" s="2"/>
      <c r="X61" s="2"/>
    </row>
    <row r="62" spans="1:24" x14ac:dyDescent="0.4">
      <c r="A62" s="286"/>
      <c r="B62" s="260"/>
      <c r="C62" s="53"/>
      <c r="D62" s="260"/>
      <c r="E62" s="258"/>
      <c r="F62" s="258"/>
      <c r="G62" s="258"/>
      <c r="H62" s="48" t="s">
        <v>89</v>
      </c>
      <c r="I62" s="54">
        <v>1991611</v>
      </c>
      <c r="J62" s="48" t="s">
        <v>107</v>
      </c>
      <c r="K62" s="48">
        <v>3</v>
      </c>
      <c r="L62" s="48">
        <v>4</v>
      </c>
      <c r="M62" s="48">
        <v>4</v>
      </c>
      <c r="N62" s="48"/>
      <c r="O62" s="60">
        <v>2919</v>
      </c>
      <c r="P62" s="62">
        <f t="shared" si="1"/>
        <v>11676</v>
      </c>
      <c r="Q62" s="62"/>
      <c r="R62" s="258"/>
      <c r="S62" s="258"/>
      <c r="T62" s="67"/>
      <c r="U62" s="2"/>
      <c r="V62" s="2"/>
      <c r="W62" s="2"/>
      <c r="X62" s="2"/>
    </row>
    <row r="63" spans="1:24" ht="29.15" x14ac:dyDescent="0.4">
      <c r="A63" s="286"/>
      <c r="B63" s="260"/>
      <c r="C63" s="53"/>
      <c r="D63" s="260"/>
      <c r="E63" s="258"/>
      <c r="F63" s="258"/>
      <c r="G63" s="258"/>
      <c r="H63" s="88" t="s">
        <v>90</v>
      </c>
      <c r="I63" s="127" t="s">
        <v>289</v>
      </c>
      <c r="J63" s="88" t="s">
        <v>292</v>
      </c>
      <c r="K63" s="88" t="s">
        <v>250</v>
      </c>
      <c r="L63" s="88">
        <v>5</v>
      </c>
      <c r="M63" s="88"/>
      <c r="N63" s="88"/>
      <c r="O63" s="128"/>
      <c r="P63" s="90"/>
      <c r="Q63" s="90"/>
      <c r="R63" s="258"/>
      <c r="S63" s="258"/>
      <c r="T63" s="67"/>
      <c r="U63" s="2"/>
      <c r="V63" s="2"/>
      <c r="W63" s="2"/>
      <c r="X63" s="2"/>
    </row>
    <row r="64" spans="1:24" x14ac:dyDescent="0.4">
      <c r="A64" s="286"/>
      <c r="B64" s="260"/>
      <c r="C64" s="53"/>
      <c r="D64" s="260"/>
      <c r="E64" s="258"/>
      <c r="F64" s="258"/>
      <c r="G64" s="258"/>
      <c r="H64" s="48" t="s">
        <v>91</v>
      </c>
      <c r="I64" s="54">
        <v>13509101</v>
      </c>
      <c r="J64" s="48" t="s">
        <v>107</v>
      </c>
      <c r="K64" s="48">
        <v>3</v>
      </c>
      <c r="L64" s="48">
        <v>1</v>
      </c>
      <c r="M64" s="48">
        <v>1</v>
      </c>
      <c r="N64" s="48"/>
      <c r="O64" s="60">
        <v>23432</v>
      </c>
      <c r="P64" s="62">
        <f>O64*M64</f>
        <v>23432</v>
      </c>
      <c r="Q64" s="62"/>
      <c r="R64" s="258"/>
      <c r="S64" s="258"/>
      <c r="T64" s="67"/>
      <c r="U64" s="2"/>
      <c r="V64" s="2"/>
      <c r="W64" s="2"/>
      <c r="X64" s="2"/>
    </row>
    <row r="65" spans="1:24" x14ac:dyDescent="0.4">
      <c r="A65" s="286"/>
      <c r="B65" s="260"/>
      <c r="C65" s="53"/>
      <c r="D65" s="260"/>
      <c r="E65" s="258"/>
      <c r="F65" s="258"/>
      <c r="G65" s="258"/>
      <c r="H65" s="88" t="s">
        <v>92</v>
      </c>
      <c r="I65" s="127" t="s">
        <v>290</v>
      </c>
      <c r="J65" s="88" t="s">
        <v>291</v>
      </c>
      <c r="K65" s="88" t="s">
        <v>250</v>
      </c>
      <c r="L65" s="88">
        <v>16</v>
      </c>
      <c r="M65" s="88"/>
      <c r="N65" s="88"/>
      <c r="O65" s="128"/>
      <c r="P65" s="90"/>
      <c r="Q65" s="90"/>
      <c r="R65" s="258"/>
      <c r="S65" s="258"/>
      <c r="T65" s="67"/>
      <c r="U65" s="2"/>
      <c r="V65" s="2"/>
      <c r="W65" s="2"/>
      <c r="X65" s="2"/>
    </row>
    <row r="66" spans="1:24" x14ac:dyDescent="0.4">
      <c r="A66" s="286"/>
      <c r="B66" s="260"/>
      <c r="C66" s="53"/>
      <c r="D66" s="260"/>
      <c r="E66" s="258"/>
      <c r="F66" s="258"/>
      <c r="G66" s="258"/>
      <c r="H66" s="48" t="s">
        <v>93</v>
      </c>
      <c r="I66" s="54">
        <v>121747823</v>
      </c>
      <c r="J66" s="48" t="s">
        <v>107</v>
      </c>
      <c r="K66" s="48">
        <v>3</v>
      </c>
      <c r="L66" s="48">
        <v>1</v>
      </c>
      <c r="M66" s="48">
        <v>1</v>
      </c>
      <c r="N66" s="48"/>
      <c r="O66" s="60">
        <v>47200</v>
      </c>
      <c r="P66" s="62">
        <f>O66*M66</f>
        <v>47200</v>
      </c>
      <c r="Q66" s="62"/>
      <c r="R66" s="258"/>
      <c r="S66" s="258"/>
      <c r="T66" s="67"/>
      <c r="U66" s="2"/>
      <c r="V66" s="2"/>
      <c r="W66" s="2"/>
      <c r="X66" s="2"/>
    </row>
    <row r="67" spans="1:24" x14ac:dyDescent="0.4">
      <c r="A67" s="285" t="s">
        <v>63</v>
      </c>
      <c r="B67" s="265">
        <v>7</v>
      </c>
      <c r="C67" s="70" t="s">
        <v>48</v>
      </c>
      <c r="D67" s="265" t="s">
        <v>22</v>
      </c>
      <c r="E67" s="258" t="s">
        <v>61</v>
      </c>
      <c r="F67" s="258" t="s">
        <v>2</v>
      </c>
      <c r="G67" s="258" t="s">
        <v>51</v>
      </c>
      <c r="H67" s="87">
        <v>20</v>
      </c>
      <c r="I67" s="87"/>
      <c r="J67" s="87" t="s">
        <v>67</v>
      </c>
      <c r="K67" s="87"/>
      <c r="L67" s="87"/>
      <c r="M67" s="87"/>
      <c r="N67" s="87"/>
      <c r="O67" s="109"/>
      <c r="P67" s="109">
        <f>SUM(P68:P87)</f>
        <v>1325155</v>
      </c>
      <c r="Q67" s="109" t="s">
        <v>171</v>
      </c>
      <c r="R67" s="258" t="s">
        <v>190</v>
      </c>
      <c r="S67" s="258" t="s">
        <v>188</v>
      </c>
      <c r="T67" s="66"/>
      <c r="U67" s="51"/>
      <c r="V67" s="51"/>
      <c r="W67" s="51"/>
      <c r="X67" s="51"/>
    </row>
    <row r="68" spans="1:24" x14ac:dyDescent="0.4">
      <c r="A68" s="286"/>
      <c r="B68" s="260"/>
      <c r="C68" s="65"/>
      <c r="D68" s="260"/>
      <c r="E68" s="258"/>
      <c r="F68" s="258"/>
      <c r="G68" s="258"/>
      <c r="H68" s="48" t="s">
        <v>78</v>
      </c>
      <c r="I68" s="101">
        <v>2921102</v>
      </c>
      <c r="J68" s="48" t="s">
        <v>119</v>
      </c>
      <c r="K68" s="48">
        <v>3</v>
      </c>
      <c r="L68" s="48"/>
      <c r="M68" s="48">
        <v>5</v>
      </c>
      <c r="N68" s="48"/>
      <c r="O68" s="61">
        <v>31535</v>
      </c>
      <c r="P68" s="62">
        <f>M68*O68</f>
        <v>157675</v>
      </c>
      <c r="Q68" s="62"/>
      <c r="R68" s="258"/>
      <c r="S68" s="258"/>
      <c r="T68" s="67"/>
      <c r="U68" s="2"/>
      <c r="V68" s="2"/>
      <c r="W68" s="2"/>
      <c r="X68" s="2"/>
    </row>
    <row r="69" spans="1:24" x14ac:dyDescent="0.4">
      <c r="A69" s="286"/>
      <c r="B69" s="260"/>
      <c r="C69" s="65"/>
      <c r="D69" s="260"/>
      <c r="E69" s="258"/>
      <c r="F69" s="258"/>
      <c r="G69" s="258"/>
      <c r="H69" s="48" t="s">
        <v>79</v>
      </c>
      <c r="I69" s="101">
        <v>55030</v>
      </c>
      <c r="J69" s="48" t="s">
        <v>122</v>
      </c>
      <c r="K69" s="48">
        <v>3</v>
      </c>
      <c r="L69" s="48"/>
      <c r="M69" s="48">
        <v>3</v>
      </c>
      <c r="N69" s="48"/>
      <c r="O69" s="61">
        <v>164810.5</v>
      </c>
      <c r="P69" s="62">
        <f t="shared" ref="P69:P87" si="2">M69*O69</f>
        <v>494431.5</v>
      </c>
      <c r="Q69" s="62"/>
      <c r="R69" s="258"/>
      <c r="S69" s="258"/>
      <c r="T69" s="67"/>
      <c r="U69" s="2"/>
      <c r="V69" s="2"/>
      <c r="W69" s="2"/>
      <c r="X69" s="2"/>
    </row>
    <row r="70" spans="1:24" x14ac:dyDescent="0.4">
      <c r="A70" s="286"/>
      <c r="B70" s="260"/>
      <c r="C70" s="65"/>
      <c r="D70" s="260"/>
      <c r="E70" s="258"/>
      <c r="F70" s="258"/>
      <c r="G70" s="258"/>
      <c r="H70" s="48" t="s">
        <v>80</v>
      </c>
      <c r="I70" s="101" t="s">
        <v>123</v>
      </c>
      <c r="J70" s="48" t="s">
        <v>132</v>
      </c>
      <c r="K70" s="48">
        <v>2</v>
      </c>
      <c r="L70" s="48"/>
      <c r="M70" s="48">
        <v>5</v>
      </c>
      <c r="N70" s="48"/>
      <c r="O70" s="61">
        <v>1903</v>
      </c>
      <c r="P70" s="62">
        <f t="shared" si="2"/>
        <v>9515</v>
      </c>
      <c r="Q70" s="62"/>
      <c r="R70" s="258"/>
      <c r="S70" s="258"/>
      <c r="T70" s="67"/>
      <c r="U70" s="2"/>
      <c r="V70" s="2"/>
      <c r="W70" s="2"/>
      <c r="X70" s="2"/>
    </row>
    <row r="71" spans="1:24" s="57" customFormat="1" x14ac:dyDescent="0.4">
      <c r="A71" s="286"/>
      <c r="B71" s="260"/>
      <c r="C71" s="65"/>
      <c r="D71" s="260"/>
      <c r="E71" s="258"/>
      <c r="F71" s="258"/>
      <c r="G71" s="258"/>
      <c r="H71" s="48" t="s">
        <v>81</v>
      </c>
      <c r="I71" s="126">
        <v>6211820</v>
      </c>
      <c r="J71" s="48" t="s">
        <v>133</v>
      </c>
      <c r="K71" s="48">
        <v>2</v>
      </c>
      <c r="L71" s="48"/>
      <c r="M71" s="48">
        <v>1</v>
      </c>
      <c r="N71" s="48"/>
      <c r="O71" s="61">
        <v>121000</v>
      </c>
      <c r="P71" s="61">
        <f t="shared" si="2"/>
        <v>121000</v>
      </c>
      <c r="Q71" s="61"/>
      <c r="R71" s="258"/>
      <c r="S71" s="258"/>
      <c r="T71" s="100"/>
      <c r="U71" s="48"/>
      <c r="V71" s="48"/>
      <c r="W71" s="48"/>
      <c r="X71" s="48"/>
    </row>
    <row r="72" spans="1:24" x14ac:dyDescent="0.4">
      <c r="A72" s="286"/>
      <c r="B72" s="260"/>
      <c r="C72" s="65"/>
      <c r="D72" s="260"/>
      <c r="E72" s="258"/>
      <c r="F72" s="258"/>
      <c r="G72" s="258"/>
      <c r="H72" s="48" t="s">
        <v>82</v>
      </c>
      <c r="I72" s="101">
        <v>1272523</v>
      </c>
      <c r="J72" s="54" t="s">
        <v>134</v>
      </c>
      <c r="K72" s="48">
        <v>3</v>
      </c>
      <c r="L72" s="48"/>
      <c r="M72" s="48">
        <v>10</v>
      </c>
      <c r="N72" s="48"/>
      <c r="O72" s="61">
        <v>6890</v>
      </c>
      <c r="P72" s="62">
        <f t="shared" si="2"/>
        <v>68900</v>
      </c>
      <c r="Q72" s="62"/>
      <c r="R72" s="258"/>
      <c r="S72" s="258"/>
      <c r="T72" s="67"/>
      <c r="U72" s="2"/>
      <c r="V72" s="2"/>
      <c r="W72" s="2"/>
      <c r="X72" s="2"/>
    </row>
    <row r="73" spans="1:24" x14ac:dyDescent="0.4">
      <c r="A73" s="286"/>
      <c r="B73" s="260"/>
      <c r="C73" s="65"/>
      <c r="D73" s="260"/>
      <c r="E73" s="258"/>
      <c r="F73" s="258"/>
      <c r="G73" s="258"/>
      <c r="H73" s="48" t="s">
        <v>83</v>
      </c>
      <c r="I73" s="101">
        <v>1775094</v>
      </c>
      <c r="J73" s="54" t="s">
        <v>135</v>
      </c>
      <c r="K73" s="48">
        <v>3</v>
      </c>
      <c r="L73" s="48"/>
      <c r="M73" s="48">
        <v>3</v>
      </c>
      <c r="N73" s="48"/>
      <c r="O73" s="61">
        <v>15398.5</v>
      </c>
      <c r="P73" s="62">
        <f t="shared" si="2"/>
        <v>46195.5</v>
      </c>
      <c r="Q73" s="62"/>
      <c r="R73" s="258"/>
      <c r="S73" s="258"/>
      <c r="T73" s="67"/>
      <c r="U73" s="2"/>
      <c r="V73" s="2"/>
      <c r="W73" s="2"/>
      <c r="X73" s="2"/>
    </row>
    <row r="74" spans="1:24" x14ac:dyDescent="0.4">
      <c r="A74" s="286"/>
      <c r="B74" s="260"/>
      <c r="C74" s="65"/>
      <c r="D74" s="260"/>
      <c r="E74" s="258"/>
      <c r="F74" s="258"/>
      <c r="G74" s="258"/>
      <c r="H74" s="48" t="s">
        <v>84</v>
      </c>
      <c r="I74" s="101" t="s">
        <v>124</v>
      </c>
      <c r="J74" s="54" t="s">
        <v>136</v>
      </c>
      <c r="K74" s="48">
        <v>3</v>
      </c>
      <c r="L74" s="48"/>
      <c r="M74" s="48">
        <v>1</v>
      </c>
      <c r="N74" s="48"/>
      <c r="O74" s="61">
        <v>72828</v>
      </c>
      <c r="P74" s="62">
        <f t="shared" si="2"/>
        <v>72828</v>
      </c>
      <c r="Q74" s="62"/>
      <c r="R74" s="258"/>
      <c r="S74" s="258"/>
      <c r="T74" s="67"/>
      <c r="U74" s="2"/>
      <c r="V74" s="2"/>
      <c r="W74" s="2"/>
      <c r="X74" s="2"/>
    </row>
    <row r="75" spans="1:24" x14ac:dyDescent="0.4">
      <c r="A75" s="286"/>
      <c r="B75" s="260"/>
      <c r="C75" s="65"/>
      <c r="D75" s="260"/>
      <c r="E75" s="258"/>
      <c r="F75" s="258"/>
      <c r="G75" s="258"/>
      <c r="H75" s="48" t="s">
        <v>85</v>
      </c>
      <c r="I75" s="101" t="s">
        <v>125</v>
      </c>
      <c r="J75" s="54" t="s">
        <v>137</v>
      </c>
      <c r="K75" s="48">
        <v>2</v>
      </c>
      <c r="L75" s="48"/>
      <c r="M75" s="48">
        <v>5</v>
      </c>
      <c r="N75" s="48"/>
      <c r="O75" s="61">
        <v>4581</v>
      </c>
      <c r="P75" s="62">
        <f t="shared" si="2"/>
        <v>22905</v>
      </c>
      <c r="Q75" s="62"/>
      <c r="R75" s="258"/>
      <c r="S75" s="258"/>
      <c r="T75" s="67"/>
      <c r="U75" s="2"/>
      <c r="V75" s="2"/>
      <c r="W75" s="2"/>
      <c r="X75" s="2"/>
    </row>
    <row r="76" spans="1:24" x14ac:dyDescent="0.4">
      <c r="A76" s="286"/>
      <c r="B76" s="260"/>
      <c r="C76" s="65"/>
      <c r="D76" s="260"/>
      <c r="E76" s="258"/>
      <c r="F76" s="258"/>
      <c r="G76" s="258"/>
      <c r="H76" s="48" t="s">
        <v>86</v>
      </c>
      <c r="I76" s="101" t="s">
        <v>126</v>
      </c>
      <c r="J76" s="54" t="s">
        <v>138</v>
      </c>
      <c r="K76" s="48">
        <v>3</v>
      </c>
      <c r="L76" s="48"/>
      <c r="M76" s="48">
        <v>5</v>
      </c>
      <c r="N76" s="48"/>
      <c r="O76" s="61">
        <v>4300</v>
      </c>
      <c r="P76" s="62">
        <f t="shared" si="2"/>
        <v>21500</v>
      </c>
      <c r="Q76" s="62"/>
      <c r="R76" s="258"/>
      <c r="S76" s="258"/>
      <c r="T76" s="67"/>
      <c r="U76" s="2"/>
      <c r="V76" s="2"/>
      <c r="W76" s="2"/>
      <c r="X76" s="2"/>
    </row>
    <row r="77" spans="1:24" x14ac:dyDescent="0.4">
      <c r="A77" s="286"/>
      <c r="B77" s="260"/>
      <c r="C77" s="65"/>
      <c r="D77" s="260"/>
      <c r="E77" s="258"/>
      <c r="F77" s="258"/>
      <c r="G77" s="258"/>
      <c r="H77" s="48" t="s">
        <v>87</v>
      </c>
      <c r="I77" s="101" t="s">
        <v>123</v>
      </c>
      <c r="J77" s="54" t="s">
        <v>132</v>
      </c>
      <c r="K77" s="48">
        <v>2</v>
      </c>
      <c r="L77" s="48"/>
      <c r="M77" s="48">
        <v>5</v>
      </c>
      <c r="N77" s="48"/>
      <c r="O77" s="61">
        <v>1903</v>
      </c>
      <c r="P77" s="62">
        <f t="shared" si="2"/>
        <v>9515</v>
      </c>
      <c r="Q77" s="62"/>
      <c r="R77" s="258"/>
      <c r="S77" s="258"/>
      <c r="T77" s="67"/>
      <c r="U77" s="2"/>
      <c r="V77" s="2"/>
      <c r="W77" s="2"/>
      <c r="X77" s="2"/>
    </row>
    <row r="78" spans="1:24" x14ac:dyDescent="0.4">
      <c r="A78" s="286"/>
      <c r="B78" s="260"/>
      <c r="C78" s="65"/>
      <c r="D78" s="260"/>
      <c r="E78" s="258"/>
      <c r="F78" s="258"/>
      <c r="G78" s="258"/>
      <c r="H78" s="48" t="s">
        <v>88</v>
      </c>
      <c r="I78" s="101">
        <v>1272523</v>
      </c>
      <c r="J78" s="54" t="s">
        <v>139</v>
      </c>
      <c r="K78" s="48">
        <v>3</v>
      </c>
      <c r="L78" s="48"/>
      <c r="M78" s="48">
        <v>10</v>
      </c>
      <c r="N78" s="48"/>
      <c r="O78" s="61">
        <v>6890</v>
      </c>
      <c r="P78" s="62">
        <f t="shared" si="2"/>
        <v>68900</v>
      </c>
      <c r="Q78" s="62"/>
      <c r="R78" s="258"/>
      <c r="S78" s="258"/>
      <c r="T78" s="67"/>
      <c r="U78" s="2"/>
      <c r="V78" s="2"/>
      <c r="W78" s="2"/>
      <c r="X78" s="2"/>
    </row>
    <row r="79" spans="1:24" x14ac:dyDescent="0.4">
      <c r="A79" s="286"/>
      <c r="B79" s="260"/>
      <c r="C79" s="65"/>
      <c r="D79" s="260"/>
      <c r="E79" s="258"/>
      <c r="F79" s="258"/>
      <c r="G79" s="258"/>
      <c r="H79" s="48" t="s">
        <v>89</v>
      </c>
      <c r="I79" s="101" t="s">
        <v>125</v>
      </c>
      <c r="J79" s="54" t="s">
        <v>137</v>
      </c>
      <c r="K79" s="48">
        <v>2</v>
      </c>
      <c r="L79" s="48"/>
      <c r="M79" s="48">
        <v>5</v>
      </c>
      <c r="N79" s="48"/>
      <c r="O79" s="61">
        <v>4581</v>
      </c>
      <c r="P79" s="62">
        <f t="shared" si="2"/>
        <v>22905</v>
      </c>
      <c r="Q79" s="62"/>
      <c r="R79" s="258"/>
      <c r="S79" s="258"/>
      <c r="T79" s="67"/>
      <c r="U79" s="2"/>
      <c r="V79" s="2"/>
      <c r="W79" s="2"/>
      <c r="X79" s="2"/>
    </row>
    <row r="80" spans="1:24" x14ac:dyDescent="0.4">
      <c r="A80" s="286"/>
      <c r="B80" s="260"/>
      <c r="C80" s="65"/>
      <c r="D80" s="260"/>
      <c r="E80" s="258"/>
      <c r="F80" s="258"/>
      <c r="G80" s="258"/>
      <c r="H80" s="48" t="s">
        <v>90</v>
      </c>
      <c r="I80" s="101">
        <v>123769152</v>
      </c>
      <c r="J80" s="54" t="s">
        <v>127</v>
      </c>
      <c r="K80" s="48">
        <v>3</v>
      </c>
      <c r="L80" s="48"/>
      <c r="M80" s="48">
        <v>10</v>
      </c>
      <c r="N80" s="48"/>
      <c r="O80" s="61">
        <v>1787</v>
      </c>
      <c r="P80" s="62">
        <f t="shared" si="2"/>
        <v>17870</v>
      </c>
      <c r="Q80" s="62"/>
      <c r="R80" s="258"/>
      <c r="S80" s="258"/>
      <c r="T80" s="67"/>
      <c r="U80" s="2"/>
      <c r="V80" s="2"/>
      <c r="W80" s="2"/>
      <c r="X80" s="2"/>
    </row>
    <row r="81" spans="1:24" s="96" customFormat="1" x14ac:dyDescent="0.4">
      <c r="A81" s="286"/>
      <c r="B81" s="260"/>
      <c r="C81" s="92"/>
      <c r="D81" s="260"/>
      <c r="E81" s="258"/>
      <c r="F81" s="258"/>
      <c r="G81" s="258"/>
      <c r="H81" s="93" t="s">
        <v>91</v>
      </c>
      <c r="I81" s="102">
        <v>123454518</v>
      </c>
      <c r="J81" s="103" t="s">
        <v>140</v>
      </c>
      <c r="K81" s="93">
        <v>3</v>
      </c>
      <c r="L81" s="93"/>
      <c r="M81" s="93">
        <v>10</v>
      </c>
      <c r="N81" s="93"/>
      <c r="O81" s="94">
        <v>3689</v>
      </c>
      <c r="P81" s="94">
        <f t="shared" si="2"/>
        <v>36890</v>
      </c>
      <c r="Q81" s="94"/>
      <c r="R81" s="258"/>
      <c r="S81" s="258"/>
      <c r="T81" s="95"/>
      <c r="U81" s="93"/>
      <c r="V81" s="93"/>
      <c r="W81" s="93"/>
      <c r="X81" s="93"/>
    </row>
    <row r="82" spans="1:24" x14ac:dyDescent="0.4">
      <c r="A82" s="286"/>
      <c r="B82" s="260"/>
      <c r="C82" s="65"/>
      <c r="D82" s="260"/>
      <c r="E82" s="258"/>
      <c r="F82" s="258"/>
      <c r="G82" s="258"/>
      <c r="H82" s="48" t="s">
        <v>92</v>
      </c>
      <c r="I82" s="101">
        <v>121796341</v>
      </c>
      <c r="J82" s="54" t="s">
        <v>128</v>
      </c>
      <c r="K82" s="48">
        <v>2</v>
      </c>
      <c r="L82" s="48"/>
      <c r="M82" s="48">
        <v>2</v>
      </c>
      <c r="N82" s="48"/>
      <c r="O82" s="61">
        <v>15826</v>
      </c>
      <c r="P82" s="62">
        <f t="shared" si="2"/>
        <v>31652</v>
      </c>
      <c r="Q82" s="62"/>
      <c r="R82" s="258"/>
      <c r="S82" s="258"/>
      <c r="T82" s="67"/>
      <c r="U82" s="2"/>
      <c r="V82" s="2"/>
      <c r="W82" s="2"/>
      <c r="X82" s="2"/>
    </row>
    <row r="83" spans="1:24" x14ac:dyDescent="0.4">
      <c r="A83" s="286"/>
      <c r="B83" s="260"/>
      <c r="C83" s="65"/>
      <c r="D83" s="260"/>
      <c r="E83" s="258"/>
      <c r="F83" s="258"/>
      <c r="G83" s="258"/>
      <c r="H83" s="48" t="s">
        <v>93</v>
      </c>
      <c r="I83" s="101">
        <v>992246082</v>
      </c>
      <c r="J83" s="54" t="s">
        <v>128</v>
      </c>
      <c r="K83" s="48">
        <v>3</v>
      </c>
      <c r="L83" s="48"/>
      <c r="M83" s="48">
        <v>2</v>
      </c>
      <c r="N83" s="48"/>
      <c r="O83" s="61">
        <v>18980</v>
      </c>
      <c r="P83" s="62">
        <f t="shared" si="2"/>
        <v>37960</v>
      </c>
      <c r="Q83" s="62"/>
      <c r="R83" s="258"/>
      <c r="S83" s="258"/>
      <c r="T83" s="67"/>
      <c r="U83" s="2"/>
      <c r="V83" s="2"/>
      <c r="W83" s="2"/>
      <c r="X83" s="2"/>
    </row>
    <row r="84" spans="1:24" x14ac:dyDescent="0.4">
      <c r="A84" s="286"/>
      <c r="B84" s="260"/>
      <c r="C84" s="65"/>
      <c r="D84" s="260"/>
      <c r="E84" s="258"/>
      <c r="F84" s="258"/>
      <c r="G84" s="258"/>
      <c r="H84" s="48" t="s">
        <v>94</v>
      </c>
      <c r="I84" s="101">
        <v>990207329</v>
      </c>
      <c r="J84" s="54" t="s">
        <v>141</v>
      </c>
      <c r="K84" s="48">
        <v>3</v>
      </c>
      <c r="L84" s="48"/>
      <c r="M84" s="48">
        <v>10</v>
      </c>
      <c r="N84" s="48"/>
      <c r="O84" s="61">
        <v>4165</v>
      </c>
      <c r="P84" s="62">
        <f t="shared" si="2"/>
        <v>41650</v>
      </c>
      <c r="Q84" s="62"/>
      <c r="R84" s="258"/>
      <c r="S84" s="258"/>
      <c r="T84" s="67"/>
      <c r="U84" s="2"/>
      <c r="V84" s="2"/>
      <c r="W84" s="2"/>
      <c r="X84" s="2"/>
    </row>
    <row r="85" spans="1:24" x14ac:dyDescent="0.4">
      <c r="A85" s="286"/>
      <c r="B85" s="260"/>
      <c r="C85" s="65"/>
      <c r="D85" s="260"/>
      <c r="E85" s="258"/>
      <c r="F85" s="258"/>
      <c r="G85" s="258"/>
      <c r="H85" s="48" t="s">
        <v>95</v>
      </c>
      <c r="I85" s="101" t="s">
        <v>129</v>
      </c>
      <c r="J85" s="54" t="s">
        <v>142</v>
      </c>
      <c r="K85" s="48">
        <v>3</v>
      </c>
      <c r="L85" s="48"/>
      <c r="M85" s="48">
        <v>4</v>
      </c>
      <c r="N85" s="48"/>
      <c r="O85" s="61">
        <v>1520</v>
      </c>
      <c r="P85" s="62">
        <f t="shared" si="2"/>
        <v>6080</v>
      </c>
      <c r="Q85" s="62"/>
      <c r="R85" s="258"/>
      <c r="S85" s="258"/>
      <c r="T85" s="67"/>
      <c r="U85" s="2"/>
      <c r="V85" s="2"/>
      <c r="W85" s="2"/>
      <c r="X85" s="2"/>
    </row>
    <row r="86" spans="1:24" x14ac:dyDescent="0.4">
      <c r="A86" s="286"/>
      <c r="B86" s="260"/>
      <c r="C86" s="65"/>
      <c r="D86" s="260"/>
      <c r="E86" s="258"/>
      <c r="F86" s="258"/>
      <c r="G86" s="258"/>
      <c r="H86" s="48" t="s">
        <v>96</v>
      </c>
      <c r="I86" s="101" t="s">
        <v>130</v>
      </c>
      <c r="J86" s="54" t="s">
        <v>143</v>
      </c>
      <c r="K86" s="48">
        <v>3</v>
      </c>
      <c r="L86" s="48"/>
      <c r="M86" s="48">
        <v>6</v>
      </c>
      <c r="N86" s="48"/>
      <c r="O86" s="61">
        <v>2</v>
      </c>
      <c r="P86" s="62">
        <f t="shared" si="2"/>
        <v>12</v>
      </c>
      <c r="Q86" s="62"/>
      <c r="R86" s="258"/>
      <c r="S86" s="258"/>
      <c r="T86" s="67"/>
      <c r="U86" s="2"/>
      <c r="V86" s="2"/>
      <c r="W86" s="2"/>
      <c r="X86" s="2"/>
    </row>
    <row r="87" spans="1:24" x14ac:dyDescent="0.4">
      <c r="A87" s="287"/>
      <c r="B87" s="266"/>
      <c r="C87" s="73"/>
      <c r="D87" s="266"/>
      <c r="E87" s="258"/>
      <c r="F87" s="258"/>
      <c r="G87" s="258"/>
      <c r="H87" s="48" t="s">
        <v>97</v>
      </c>
      <c r="I87" s="101">
        <v>121245785</v>
      </c>
      <c r="J87" s="54" t="s">
        <v>131</v>
      </c>
      <c r="K87" s="48">
        <v>3</v>
      </c>
      <c r="L87" s="48"/>
      <c r="M87" s="48">
        <v>1</v>
      </c>
      <c r="N87" s="48"/>
      <c r="O87" s="61">
        <v>36771</v>
      </c>
      <c r="P87" s="62">
        <f t="shared" si="2"/>
        <v>36771</v>
      </c>
      <c r="Q87" s="62"/>
      <c r="R87" s="258"/>
      <c r="S87" s="258"/>
      <c r="T87" s="67"/>
      <c r="U87" s="2"/>
      <c r="V87" s="2"/>
      <c r="W87" s="2"/>
      <c r="X87" s="2"/>
    </row>
    <row r="88" spans="1:24" x14ac:dyDescent="0.4">
      <c r="A88" s="285" t="s">
        <v>63</v>
      </c>
      <c r="B88" s="265">
        <v>8</v>
      </c>
      <c r="C88" s="70" t="s">
        <v>48</v>
      </c>
      <c r="D88" s="265" t="s">
        <v>22</v>
      </c>
      <c r="E88" s="258" t="s">
        <v>54</v>
      </c>
      <c r="F88" s="258" t="s">
        <v>2</v>
      </c>
      <c r="G88" s="258" t="s">
        <v>62</v>
      </c>
      <c r="H88" s="87">
        <v>9</v>
      </c>
      <c r="I88" s="87"/>
      <c r="J88" s="87" t="s">
        <v>68</v>
      </c>
      <c r="K88" s="87"/>
      <c r="L88" s="87"/>
      <c r="M88" s="87"/>
      <c r="N88" s="87"/>
      <c r="O88" s="109"/>
      <c r="P88" s="109">
        <f>SUM(P89:P101)</f>
        <v>998760</v>
      </c>
      <c r="Q88" s="109"/>
      <c r="R88" s="258" t="s">
        <v>190</v>
      </c>
      <c r="S88" s="258" t="s">
        <v>188</v>
      </c>
      <c r="T88" s="66"/>
      <c r="U88" s="51"/>
      <c r="V88" s="51"/>
      <c r="W88" s="51"/>
      <c r="X88" s="51"/>
    </row>
    <row r="89" spans="1:24" x14ac:dyDescent="0.4">
      <c r="A89" s="286"/>
      <c r="B89" s="260"/>
      <c r="C89" s="53"/>
      <c r="D89" s="260"/>
      <c r="E89" s="258"/>
      <c r="F89" s="258"/>
      <c r="G89" s="258"/>
      <c r="H89" s="48" t="s">
        <v>78</v>
      </c>
      <c r="I89" s="54" t="s">
        <v>150</v>
      </c>
      <c r="J89" s="48" t="s">
        <v>137</v>
      </c>
      <c r="K89" s="48">
        <v>2</v>
      </c>
      <c r="L89" s="48">
        <v>1</v>
      </c>
      <c r="M89" s="48">
        <v>1</v>
      </c>
      <c r="N89" s="48"/>
      <c r="O89" s="61">
        <v>4581</v>
      </c>
      <c r="P89" s="62">
        <f>O89*M89</f>
        <v>4581</v>
      </c>
      <c r="Q89" s="62"/>
      <c r="R89" s="258"/>
      <c r="S89" s="258"/>
      <c r="T89" s="67"/>
      <c r="U89" s="2"/>
      <c r="V89" s="2"/>
      <c r="W89" s="2"/>
      <c r="X89" s="2"/>
    </row>
    <row r="90" spans="1:24" x14ac:dyDescent="0.4">
      <c r="A90" s="286"/>
      <c r="B90" s="260"/>
      <c r="C90" s="53"/>
      <c r="D90" s="260"/>
      <c r="E90" s="258"/>
      <c r="F90" s="258"/>
      <c r="G90" s="258"/>
      <c r="H90" s="47" t="s">
        <v>79</v>
      </c>
      <c r="I90" s="104">
        <v>2704697</v>
      </c>
      <c r="J90" s="47" t="s">
        <v>144</v>
      </c>
      <c r="K90" s="47" t="s">
        <v>230</v>
      </c>
      <c r="L90" s="47">
        <v>50</v>
      </c>
      <c r="M90" s="47">
        <v>0</v>
      </c>
      <c r="N90" s="47">
        <v>0</v>
      </c>
      <c r="O90" s="80">
        <v>13623.98</v>
      </c>
      <c r="P90" s="80">
        <f>O90*M90</f>
        <v>0</v>
      </c>
      <c r="Q90" s="80"/>
      <c r="R90" s="258"/>
      <c r="S90" s="258"/>
      <c r="T90" s="67"/>
      <c r="U90" s="2"/>
      <c r="V90" s="2"/>
      <c r="W90" s="2"/>
      <c r="X90" s="2"/>
    </row>
    <row r="91" spans="1:24" x14ac:dyDescent="0.4">
      <c r="A91" s="286"/>
      <c r="B91" s="260"/>
      <c r="C91" s="53"/>
      <c r="D91" s="260"/>
      <c r="E91" s="258"/>
      <c r="F91" s="258"/>
      <c r="G91" s="258"/>
      <c r="H91" s="88" t="s">
        <v>80</v>
      </c>
      <c r="I91" s="127">
        <v>10445034</v>
      </c>
      <c r="J91" s="88" t="s">
        <v>331</v>
      </c>
      <c r="K91" s="88" t="s">
        <v>250</v>
      </c>
      <c r="L91" s="88">
        <v>1</v>
      </c>
      <c r="M91" s="88"/>
      <c r="N91" s="88"/>
      <c r="O91" s="90"/>
      <c r="P91" s="90"/>
      <c r="Q91" s="90"/>
      <c r="R91" s="258"/>
      <c r="S91" s="258"/>
      <c r="T91" s="67"/>
      <c r="U91" s="2"/>
      <c r="V91" s="2"/>
      <c r="W91" s="2"/>
      <c r="X91" s="2"/>
    </row>
    <row r="92" spans="1:24" x14ac:dyDescent="0.4">
      <c r="A92" s="286"/>
      <c r="B92" s="260"/>
      <c r="C92" s="53"/>
      <c r="D92" s="260"/>
      <c r="E92" s="258"/>
      <c r="F92" s="258"/>
      <c r="G92" s="258"/>
      <c r="H92" s="47" t="s">
        <v>81</v>
      </c>
      <c r="I92" s="104">
        <v>11029455</v>
      </c>
      <c r="J92" s="47" t="s">
        <v>146</v>
      </c>
      <c r="K92" s="47" t="s">
        <v>184</v>
      </c>
      <c r="L92" s="47">
        <v>3</v>
      </c>
      <c r="M92" s="47">
        <v>3</v>
      </c>
      <c r="N92" s="47">
        <v>3</v>
      </c>
      <c r="O92" s="80">
        <v>133818</v>
      </c>
      <c r="P92" s="80">
        <f>O92*M92</f>
        <v>401454</v>
      </c>
      <c r="Q92" s="80"/>
      <c r="R92" s="258"/>
      <c r="S92" s="258"/>
      <c r="T92" s="67"/>
      <c r="U92" s="2"/>
      <c r="V92" s="2"/>
      <c r="W92" s="2"/>
      <c r="X92" s="2"/>
    </row>
    <row r="93" spans="1:24" x14ac:dyDescent="0.4">
      <c r="A93" s="286"/>
      <c r="B93" s="260"/>
      <c r="C93" s="53"/>
      <c r="D93" s="260"/>
      <c r="E93" s="258"/>
      <c r="F93" s="258"/>
      <c r="G93" s="258"/>
      <c r="H93" s="48" t="s">
        <v>82</v>
      </c>
      <c r="I93" s="54">
        <v>5040540</v>
      </c>
      <c r="J93" s="48" t="s">
        <v>145</v>
      </c>
      <c r="K93" s="48">
        <v>3</v>
      </c>
      <c r="L93" s="48">
        <v>100</v>
      </c>
      <c r="M93" s="88">
        <v>5</v>
      </c>
      <c r="N93" s="88"/>
      <c r="O93" s="61">
        <v>5122.3999999999996</v>
      </c>
      <c r="P93" s="62">
        <f>O93*M93</f>
        <v>25612</v>
      </c>
      <c r="Q93" s="62"/>
      <c r="R93" s="258"/>
      <c r="S93" s="258"/>
      <c r="T93" s="67"/>
      <c r="U93" s="2"/>
      <c r="V93" s="2"/>
      <c r="W93" s="2"/>
      <c r="X93" s="2"/>
    </row>
    <row r="94" spans="1:24" x14ac:dyDescent="0.4">
      <c r="A94" s="286"/>
      <c r="B94" s="260"/>
      <c r="C94" s="53"/>
      <c r="D94" s="260"/>
      <c r="E94" s="258"/>
      <c r="F94" s="258"/>
      <c r="G94" s="258"/>
      <c r="H94" s="47" t="s">
        <v>83</v>
      </c>
      <c r="I94" s="104">
        <v>10650395</v>
      </c>
      <c r="J94" s="47" t="s">
        <v>145</v>
      </c>
      <c r="K94" s="47" t="s">
        <v>230</v>
      </c>
      <c r="L94" s="47">
        <v>100</v>
      </c>
      <c r="M94" s="47">
        <v>0</v>
      </c>
      <c r="N94" s="47">
        <v>0</v>
      </c>
      <c r="O94" s="80">
        <v>18083.98</v>
      </c>
      <c r="P94" s="80">
        <f>O94*M94</f>
        <v>0</v>
      </c>
      <c r="Q94" s="80"/>
      <c r="R94" s="258"/>
      <c r="S94" s="258"/>
      <c r="T94" s="67"/>
      <c r="U94" s="2"/>
      <c r="V94" s="2"/>
      <c r="W94" s="2"/>
      <c r="X94" s="2"/>
    </row>
    <row r="95" spans="1:24" x14ac:dyDescent="0.4">
      <c r="A95" s="286"/>
      <c r="B95" s="260"/>
      <c r="C95" s="53"/>
      <c r="D95" s="260"/>
      <c r="E95" s="258"/>
      <c r="F95" s="258"/>
      <c r="G95" s="258"/>
      <c r="H95" s="48" t="s">
        <v>84</v>
      </c>
      <c r="I95" s="54">
        <v>14062060</v>
      </c>
      <c r="J95" s="48" t="s">
        <v>147</v>
      </c>
      <c r="K95" s="48">
        <v>3</v>
      </c>
      <c r="L95" s="48">
        <v>4</v>
      </c>
      <c r="M95" s="88">
        <v>1</v>
      </c>
      <c r="N95" s="88"/>
      <c r="O95" s="61">
        <v>27500</v>
      </c>
      <c r="P95" s="62">
        <f>O95*M95</f>
        <v>27500</v>
      </c>
      <c r="Q95" s="62"/>
      <c r="R95" s="258"/>
      <c r="S95" s="258"/>
      <c r="T95" s="67"/>
      <c r="U95" s="2"/>
      <c r="V95" s="2"/>
      <c r="W95" s="2"/>
      <c r="X95" s="2"/>
    </row>
    <row r="96" spans="1:24" x14ac:dyDescent="0.4">
      <c r="A96" s="286"/>
      <c r="B96" s="260"/>
      <c r="C96" s="53"/>
      <c r="D96" s="260"/>
      <c r="E96" s="258"/>
      <c r="F96" s="258"/>
      <c r="G96" s="258"/>
      <c r="H96" s="88" t="s">
        <v>85</v>
      </c>
      <c r="I96" s="127">
        <v>4211862</v>
      </c>
      <c r="J96" s="88" t="s">
        <v>333</v>
      </c>
      <c r="K96" s="88" t="s">
        <v>250</v>
      </c>
      <c r="L96" s="88">
        <v>100</v>
      </c>
      <c r="M96" s="88"/>
      <c r="N96" s="88"/>
      <c r="O96" s="90"/>
      <c r="P96" s="90"/>
      <c r="Q96" s="90"/>
      <c r="R96" s="258"/>
      <c r="S96" s="258"/>
      <c r="T96" s="67"/>
      <c r="U96" s="2"/>
      <c r="V96" s="2"/>
      <c r="W96" s="2"/>
      <c r="X96" s="2"/>
    </row>
    <row r="97" spans="1:24" x14ac:dyDescent="0.4">
      <c r="A97" s="286"/>
      <c r="B97" s="260"/>
      <c r="C97" s="53"/>
      <c r="D97" s="260"/>
      <c r="E97" s="258"/>
      <c r="F97" s="258"/>
      <c r="G97" s="258"/>
      <c r="H97" s="47" t="s">
        <v>86</v>
      </c>
      <c r="I97" s="104">
        <v>7637744</v>
      </c>
      <c r="J97" s="47" t="s">
        <v>144</v>
      </c>
      <c r="K97" s="47" t="s">
        <v>184</v>
      </c>
      <c r="L97" s="47">
        <v>500</v>
      </c>
      <c r="M97" s="47">
        <v>330</v>
      </c>
      <c r="N97" s="47">
        <v>9</v>
      </c>
      <c r="O97" s="80">
        <v>54495.913</v>
      </c>
      <c r="P97" s="80">
        <v>490463</v>
      </c>
      <c r="Q97" s="80"/>
      <c r="R97" s="258"/>
      <c r="S97" s="258"/>
      <c r="T97" s="67"/>
      <c r="U97" s="2"/>
      <c r="V97" s="2"/>
      <c r="W97" s="2"/>
      <c r="X97" s="2"/>
    </row>
    <row r="98" spans="1:24" x14ac:dyDescent="0.4">
      <c r="A98" s="286"/>
      <c r="B98" s="260"/>
      <c r="C98" s="53"/>
      <c r="D98" s="260"/>
      <c r="E98" s="258"/>
      <c r="F98" s="258"/>
      <c r="G98" s="258"/>
      <c r="H98" s="48" t="s">
        <v>87</v>
      </c>
      <c r="I98" s="54">
        <v>7648237</v>
      </c>
      <c r="J98" s="48" t="s">
        <v>144</v>
      </c>
      <c r="K98" s="48">
        <v>3</v>
      </c>
      <c r="L98" s="48">
        <v>100</v>
      </c>
      <c r="M98" s="48">
        <v>10</v>
      </c>
      <c r="N98" s="48"/>
      <c r="O98" s="61">
        <v>1583.4</v>
      </c>
      <c r="P98" s="62">
        <f>O98*M98</f>
        <v>15834</v>
      </c>
      <c r="Q98" s="62"/>
      <c r="R98" s="258"/>
      <c r="S98" s="258"/>
      <c r="T98" s="67"/>
      <c r="U98" s="2"/>
      <c r="V98" s="2"/>
      <c r="W98" s="2"/>
      <c r="X98" s="2"/>
    </row>
    <row r="99" spans="1:24" x14ac:dyDescent="0.4">
      <c r="A99" s="286"/>
      <c r="B99" s="260"/>
      <c r="C99" s="53"/>
      <c r="D99" s="260"/>
      <c r="E99" s="258"/>
      <c r="F99" s="258"/>
      <c r="G99" s="258"/>
      <c r="H99" s="48" t="s">
        <v>88</v>
      </c>
      <c r="I99" s="54">
        <v>660935658</v>
      </c>
      <c r="J99" s="48" t="s">
        <v>146</v>
      </c>
      <c r="K99" s="48">
        <v>3</v>
      </c>
      <c r="L99" s="48">
        <v>4</v>
      </c>
      <c r="M99" s="48">
        <v>4</v>
      </c>
      <c r="N99" s="48"/>
      <c r="O99" s="61">
        <v>8329</v>
      </c>
      <c r="P99" s="62">
        <f>O99*M99</f>
        <v>33316</v>
      </c>
      <c r="Q99" s="62"/>
      <c r="R99" s="258"/>
      <c r="S99" s="258"/>
      <c r="T99" s="67"/>
      <c r="U99" s="2"/>
      <c r="V99" s="2"/>
      <c r="W99" s="2"/>
      <c r="X99" s="2"/>
    </row>
    <row r="100" spans="1:24" x14ac:dyDescent="0.4">
      <c r="A100" s="286"/>
      <c r="B100" s="260"/>
      <c r="C100" s="53"/>
      <c r="D100" s="260"/>
      <c r="E100" s="258"/>
      <c r="F100" s="258"/>
      <c r="G100" s="258"/>
      <c r="H100" s="88" t="s">
        <v>89</v>
      </c>
      <c r="I100" s="127" t="s">
        <v>10</v>
      </c>
      <c r="J100" s="88" t="s">
        <v>1</v>
      </c>
      <c r="K100" s="88" t="s">
        <v>250</v>
      </c>
      <c r="L100" s="88">
        <v>30</v>
      </c>
      <c r="M100" s="88"/>
      <c r="N100" s="88"/>
      <c r="O100" s="90"/>
      <c r="P100" s="90"/>
      <c r="Q100" s="90"/>
      <c r="R100" s="258"/>
      <c r="S100" s="258"/>
      <c r="T100" s="67"/>
      <c r="U100" s="2"/>
      <c r="V100" s="2"/>
      <c r="W100" s="2"/>
      <c r="X100" s="2"/>
    </row>
    <row r="101" spans="1:24" ht="29.15" x14ac:dyDescent="0.4">
      <c r="A101" s="286"/>
      <c r="B101" s="260"/>
      <c r="C101" s="53"/>
      <c r="D101" s="260"/>
      <c r="E101" s="258"/>
      <c r="F101" s="258"/>
      <c r="G101" s="258"/>
      <c r="H101" s="88" t="s">
        <v>90</v>
      </c>
      <c r="I101" s="127">
        <v>8922264</v>
      </c>
      <c r="J101" s="88" t="s">
        <v>332</v>
      </c>
      <c r="K101" s="88" t="s">
        <v>250</v>
      </c>
      <c r="L101" s="88">
        <v>100</v>
      </c>
      <c r="M101" s="88"/>
      <c r="N101" s="88"/>
      <c r="O101" s="90"/>
      <c r="P101" s="90"/>
      <c r="Q101" s="90"/>
      <c r="R101" s="258"/>
      <c r="S101" s="258"/>
      <c r="T101" s="67"/>
      <c r="U101" s="2"/>
      <c r="V101" s="2"/>
      <c r="W101" s="2"/>
      <c r="X101" s="2"/>
    </row>
    <row r="102" spans="1:24" x14ac:dyDescent="0.4">
      <c r="A102" s="285" t="s">
        <v>63</v>
      </c>
      <c r="B102" s="265">
        <v>9</v>
      </c>
      <c r="C102" s="70" t="s">
        <v>48</v>
      </c>
      <c r="D102" s="265" t="s">
        <v>22</v>
      </c>
      <c r="E102" s="258" t="s">
        <v>54</v>
      </c>
      <c r="F102" s="258" t="s">
        <v>2</v>
      </c>
      <c r="G102" s="258" t="s">
        <v>55</v>
      </c>
      <c r="H102" s="87">
        <v>1</v>
      </c>
      <c r="I102" s="87"/>
      <c r="J102" s="87" t="s">
        <v>69</v>
      </c>
      <c r="K102" s="87"/>
      <c r="L102" s="87"/>
      <c r="M102" s="87"/>
      <c r="N102" s="87"/>
      <c r="O102" s="109"/>
      <c r="P102" s="109">
        <v>54383</v>
      </c>
      <c r="Q102" s="109" t="s">
        <v>171</v>
      </c>
      <c r="R102" s="258" t="s">
        <v>190</v>
      </c>
      <c r="S102" s="258" t="s">
        <v>188</v>
      </c>
      <c r="T102" s="66"/>
      <c r="U102" s="51"/>
      <c r="V102" s="51"/>
      <c r="W102" s="51"/>
      <c r="X102" s="51"/>
    </row>
    <row r="103" spans="1:24" x14ac:dyDescent="0.4">
      <c r="A103" s="287"/>
      <c r="B103" s="266"/>
      <c r="C103" s="71"/>
      <c r="D103" s="266"/>
      <c r="E103" s="258"/>
      <c r="F103" s="258"/>
      <c r="G103" s="258"/>
      <c r="H103" s="48" t="s">
        <v>78</v>
      </c>
      <c r="I103" s="54">
        <v>998821485</v>
      </c>
      <c r="J103" s="48" t="s">
        <v>148</v>
      </c>
      <c r="K103" s="48">
        <v>3</v>
      </c>
      <c r="L103" s="48"/>
      <c r="M103" s="48">
        <v>1</v>
      </c>
      <c r="N103" s="48"/>
      <c r="O103" s="61">
        <v>54383</v>
      </c>
      <c r="P103" s="62">
        <v>54383</v>
      </c>
      <c r="Q103" s="62"/>
      <c r="R103" s="258"/>
      <c r="S103" s="258"/>
      <c r="T103" s="67"/>
      <c r="U103" s="2"/>
      <c r="V103" s="2"/>
      <c r="W103" s="2"/>
      <c r="X103" s="2"/>
    </row>
    <row r="104" spans="1:24" x14ac:dyDescent="0.4">
      <c r="A104" s="285" t="s">
        <v>63</v>
      </c>
      <c r="B104" s="265">
        <v>10</v>
      </c>
      <c r="C104" s="70" t="s">
        <v>48</v>
      </c>
      <c r="D104" s="265" t="s">
        <v>22</v>
      </c>
      <c r="E104" s="258" t="s">
        <v>45</v>
      </c>
      <c r="F104" s="258" t="s">
        <v>2</v>
      </c>
      <c r="G104" s="258" t="s">
        <v>56</v>
      </c>
      <c r="H104" s="87">
        <v>3</v>
      </c>
      <c r="I104" s="87"/>
      <c r="J104" s="87" t="s">
        <v>70</v>
      </c>
      <c r="K104" s="87"/>
      <c r="L104" s="87"/>
      <c r="M104" s="87"/>
      <c r="N104" s="87"/>
      <c r="O104" s="109"/>
      <c r="P104" s="109">
        <f>SUM(P105:P114)</f>
        <v>80000</v>
      </c>
      <c r="Q104" s="109" t="s">
        <v>171</v>
      </c>
      <c r="R104" s="258" t="s">
        <v>190</v>
      </c>
      <c r="S104" s="258" t="s">
        <v>189</v>
      </c>
      <c r="T104" s="66"/>
      <c r="U104" s="51"/>
      <c r="V104" s="51"/>
      <c r="W104" s="51"/>
      <c r="X104" s="51"/>
    </row>
    <row r="105" spans="1:24" x14ac:dyDescent="0.4">
      <c r="A105" s="286"/>
      <c r="B105" s="260"/>
      <c r="C105" s="53"/>
      <c r="D105" s="260"/>
      <c r="E105" s="258"/>
      <c r="F105" s="258"/>
      <c r="G105" s="258"/>
      <c r="H105" s="112" t="s">
        <v>78</v>
      </c>
      <c r="I105" s="111">
        <v>2289244</v>
      </c>
      <c r="J105" s="112" t="s">
        <v>149</v>
      </c>
      <c r="K105" s="112" t="s">
        <v>191</v>
      </c>
      <c r="L105" s="112">
        <v>1</v>
      </c>
      <c r="M105" s="112"/>
      <c r="N105" s="112"/>
      <c r="O105" s="129"/>
      <c r="P105" s="129"/>
      <c r="Q105" s="129"/>
      <c r="R105" s="258"/>
      <c r="S105" s="258"/>
      <c r="T105" s="67"/>
      <c r="U105" s="2"/>
      <c r="V105" s="2"/>
      <c r="W105" s="2"/>
      <c r="X105" s="2"/>
    </row>
    <row r="106" spans="1:24" x14ac:dyDescent="0.4">
      <c r="A106" s="286"/>
      <c r="B106" s="260"/>
      <c r="C106" s="53"/>
      <c r="D106" s="260"/>
      <c r="E106" s="258"/>
      <c r="F106" s="258"/>
      <c r="G106" s="258"/>
      <c r="H106" s="112" t="s">
        <v>79</v>
      </c>
      <c r="I106" s="111" t="s">
        <v>151</v>
      </c>
      <c r="J106" s="112" t="s">
        <v>149</v>
      </c>
      <c r="K106" s="112" t="s">
        <v>191</v>
      </c>
      <c r="L106" s="112">
        <v>1</v>
      </c>
      <c r="M106" s="112"/>
      <c r="N106" s="112"/>
      <c r="O106" s="129"/>
      <c r="P106" s="129"/>
      <c r="Q106" s="129"/>
      <c r="R106" s="258"/>
      <c r="S106" s="258"/>
      <c r="T106" s="67"/>
      <c r="U106" s="2"/>
      <c r="V106" s="2"/>
      <c r="W106" s="2"/>
      <c r="X106" s="2"/>
    </row>
    <row r="107" spans="1:24" x14ac:dyDescent="0.4">
      <c r="A107" s="286"/>
      <c r="B107" s="260"/>
      <c r="C107" s="53"/>
      <c r="D107" s="260"/>
      <c r="E107" s="258"/>
      <c r="F107" s="258"/>
      <c r="G107" s="258"/>
      <c r="H107" s="88" t="s">
        <v>80</v>
      </c>
      <c r="I107" s="127" t="s">
        <v>267</v>
      </c>
      <c r="J107" s="88" t="s">
        <v>274</v>
      </c>
      <c r="K107" s="88" t="s">
        <v>250</v>
      </c>
      <c r="L107" s="88">
        <v>2</v>
      </c>
      <c r="M107" s="88"/>
      <c r="N107" s="88"/>
      <c r="O107" s="90"/>
      <c r="P107" s="90"/>
      <c r="Q107" s="90"/>
      <c r="R107" s="258"/>
      <c r="S107" s="258"/>
      <c r="T107" s="67"/>
      <c r="U107" s="2"/>
      <c r="V107" s="2"/>
      <c r="W107" s="2"/>
      <c r="X107" s="2"/>
    </row>
    <row r="108" spans="1:24" x14ac:dyDescent="0.4">
      <c r="A108" s="286"/>
      <c r="B108" s="260"/>
      <c r="C108" s="53"/>
      <c r="D108" s="260"/>
      <c r="E108" s="258"/>
      <c r="F108" s="258"/>
      <c r="G108" s="258"/>
      <c r="H108" s="88" t="s">
        <v>81</v>
      </c>
      <c r="I108" s="127" t="s">
        <v>268</v>
      </c>
      <c r="J108" s="88" t="s">
        <v>275</v>
      </c>
      <c r="K108" s="88" t="s">
        <v>250</v>
      </c>
      <c r="L108" s="88">
        <v>2</v>
      </c>
      <c r="M108" s="88"/>
      <c r="N108" s="88"/>
      <c r="O108" s="90"/>
      <c r="P108" s="90"/>
      <c r="Q108" s="90"/>
      <c r="R108" s="258"/>
      <c r="S108" s="258"/>
      <c r="T108" s="67"/>
      <c r="U108" s="2"/>
      <c r="V108" s="2"/>
      <c r="W108" s="2"/>
      <c r="X108" s="2"/>
    </row>
    <row r="109" spans="1:24" x14ac:dyDescent="0.4">
      <c r="A109" s="286"/>
      <c r="B109" s="260"/>
      <c r="C109" s="53"/>
      <c r="D109" s="260"/>
      <c r="E109" s="258"/>
      <c r="F109" s="258"/>
      <c r="G109" s="258"/>
      <c r="H109" s="88" t="s">
        <v>82</v>
      </c>
      <c r="I109" s="127" t="s">
        <v>269</v>
      </c>
      <c r="J109" s="88" t="s">
        <v>276</v>
      </c>
      <c r="K109" s="88" t="s">
        <v>250</v>
      </c>
      <c r="L109" s="88">
        <v>2</v>
      </c>
      <c r="M109" s="88"/>
      <c r="N109" s="88"/>
      <c r="O109" s="90"/>
      <c r="P109" s="90"/>
      <c r="Q109" s="90"/>
      <c r="R109" s="258"/>
      <c r="S109" s="258"/>
      <c r="T109" s="67"/>
      <c r="U109" s="2"/>
      <c r="V109" s="2"/>
      <c r="W109" s="2"/>
      <c r="X109" s="2"/>
    </row>
    <row r="110" spans="1:24" x14ac:dyDescent="0.4">
      <c r="A110" s="286"/>
      <c r="B110" s="260"/>
      <c r="C110" s="53"/>
      <c r="D110" s="260"/>
      <c r="E110" s="258"/>
      <c r="F110" s="258"/>
      <c r="G110" s="258"/>
      <c r="H110" s="88" t="s">
        <v>83</v>
      </c>
      <c r="I110" s="127" t="s">
        <v>270</v>
      </c>
      <c r="J110" s="88" t="s">
        <v>277</v>
      </c>
      <c r="K110" s="88" t="s">
        <v>250</v>
      </c>
      <c r="L110" s="88">
        <v>4</v>
      </c>
      <c r="M110" s="88"/>
      <c r="N110" s="88"/>
      <c r="O110" s="90"/>
      <c r="P110" s="90"/>
      <c r="Q110" s="90"/>
      <c r="R110" s="258"/>
      <c r="S110" s="258"/>
      <c r="T110" s="67"/>
      <c r="U110" s="2"/>
      <c r="V110" s="2"/>
      <c r="W110" s="2"/>
      <c r="X110" s="2"/>
    </row>
    <row r="111" spans="1:24" x14ac:dyDescent="0.4">
      <c r="A111" s="286"/>
      <c r="B111" s="260"/>
      <c r="C111" s="53"/>
      <c r="D111" s="260"/>
      <c r="E111" s="258"/>
      <c r="F111" s="258"/>
      <c r="G111" s="258"/>
      <c r="H111" s="48" t="s">
        <v>84</v>
      </c>
      <c r="I111" s="105">
        <v>12402009</v>
      </c>
      <c r="J111" s="48" t="s">
        <v>107</v>
      </c>
      <c r="K111" s="48">
        <v>3</v>
      </c>
      <c r="L111" s="48">
        <v>8</v>
      </c>
      <c r="M111" s="48">
        <v>8</v>
      </c>
      <c r="N111" s="48"/>
      <c r="O111" s="61">
        <v>10000</v>
      </c>
      <c r="P111" s="61">
        <f>O111*M111</f>
        <v>80000</v>
      </c>
      <c r="Q111" s="61"/>
      <c r="R111" s="258"/>
      <c r="S111" s="258"/>
      <c r="T111" s="67"/>
      <c r="U111" s="2"/>
      <c r="V111" s="2"/>
      <c r="W111" s="2"/>
      <c r="X111" s="2"/>
    </row>
    <row r="112" spans="1:24" ht="29.15" x14ac:dyDescent="0.4">
      <c r="A112" s="286"/>
      <c r="B112" s="260"/>
      <c r="C112" s="53"/>
      <c r="D112" s="260"/>
      <c r="E112" s="258"/>
      <c r="F112" s="258"/>
      <c r="G112" s="258"/>
      <c r="H112" s="88" t="s">
        <v>85</v>
      </c>
      <c r="I112" s="127" t="s">
        <v>271</v>
      </c>
      <c r="J112" s="88" t="s">
        <v>278</v>
      </c>
      <c r="K112" s="88" t="s">
        <v>250</v>
      </c>
      <c r="L112" s="88">
        <v>2</v>
      </c>
      <c r="M112" s="88"/>
      <c r="N112" s="88"/>
      <c r="O112" s="90"/>
      <c r="P112" s="90"/>
      <c r="Q112" s="90"/>
      <c r="R112" s="258"/>
      <c r="S112" s="258"/>
      <c r="T112" s="67"/>
      <c r="U112" s="2"/>
      <c r="V112" s="2"/>
      <c r="W112" s="2"/>
      <c r="X112" s="2"/>
    </row>
    <row r="113" spans="1:24" x14ac:dyDescent="0.4">
      <c r="A113" s="286"/>
      <c r="B113" s="260"/>
      <c r="C113" s="53"/>
      <c r="D113" s="260"/>
      <c r="E113" s="258"/>
      <c r="F113" s="258"/>
      <c r="G113" s="258"/>
      <c r="H113" s="88" t="s">
        <v>86</v>
      </c>
      <c r="I113" s="127" t="s">
        <v>272</v>
      </c>
      <c r="J113" s="88" t="s">
        <v>279</v>
      </c>
      <c r="K113" s="88" t="s">
        <v>250</v>
      </c>
      <c r="L113" s="88">
        <v>2</v>
      </c>
      <c r="M113" s="88"/>
      <c r="N113" s="88"/>
      <c r="O113" s="90"/>
      <c r="P113" s="90"/>
      <c r="Q113" s="90"/>
      <c r="R113" s="258"/>
      <c r="S113" s="258"/>
      <c r="T113" s="67"/>
      <c r="U113" s="2"/>
      <c r="V113" s="2"/>
      <c r="W113" s="2"/>
      <c r="X113" s="2"/>
    </row>
    <row r="114" spans="1:24" ht="30.65" customHeight="1" x14ac:dyDescent="0.4">
      <c r="A114" s="287"/>
      <c r="B114" s="266"/>
      <c r="C114" s="71"/>
      <c r="D114" s="266"/>
      <c r="E114" s="258"/>
      <c r="F114" s="258"/>
      <c r="G114" s="258"/>
      <c r="H114" s="88" t="s">
        <v>87</v>
      </c>
      <c r="I114" s="127" t="s">
        <v>273</v>
      </c>
      <c r="J114" s="88" t="s">
        <v>280</v>
      </c>
      <c r="K114" s="88" t="s">
        <v>250</v>
      </c>
      <c r="L114" s="88">
        <v>2</v>
      </c>
      <c r="M114" s="88"/>
      <c r="N114" s="88"/>
      <c r="O114" s="90"/>
      <c r="P114" s="90"/>
      <c r="Q114" s="90"/>
      <c r="R114" s="258"/>
      <c r="S114" s="258"/>
      <c r="T114" s="67"/>
      <c r="U114" s="2"/>
      <c r="V114" s="2"/>
      <c r="W114" s="2"/>
      <c r="X114" s="2"/>
    </row>
    <row r="115" spans="1:24" x14ac:dyDescent="0.4">
      <c r="A115" s="285" t="s">
        <v>63</v>
      </c>
      <c r="B115" s="265">
        <v>11</v>
      </c>
      <c r="C115" s="70" t="s">
        <v>48</v>
      </c>
      <c r="D115" s="265" t="s">
        <v>22</v>
      </c>
      <c r="E115" s="258" t="s">
        <v>52</v>
      </c>
      <c r="F115" s="282" t="s">
        <v>3</v>
      </c>
      <c r="G115" s="258" t="s">
        <v>222</v>
      </c>
      <c r="H115" s="87">
        <v>4</v>
      </c>
      <c r="I115" s="87"/>
      <c r="J115" s="87" t="s">
        <v>71</v>
      </c>
      <c r="K115" s="87"/>
      <c r="L115" s="87"/>
      <c r="M115" s="87"/>
      <c r="N115" s="87"/>
      <c r="O115" s="109"/>
      <c r="P115" s="109">
        <f>SUM(P116:P119)</f>
        <v>8457081</v>
      </c>
      <c r="Q115" s="109" t="s">
        <v>171</v>
      </c>
      <c r="R115" s="290" t="s">
        <v>192</v>
      </c>
      <c r="S115" s="290" t="s">
        <v>187</v>
      </c>
      <c r="T115" s="72"/>
      <c r="U115" s="55"/>
      <c r="V115" s="55"/>
      <c r="W115" s="55"/>
      <c r="X115" s="51"/>
    </row>
    <row r="116" spans="1:24" x14ac:dyDescent="0.4">
      <c r="A116" s="286"/>
      <c r="B116" s="260"/>
      <c r="C116" s="53"/>
      <c r="D116" s="260"/>
      <c r="E116" s="258"/>
      <c r="F116" s="282"/>
      <c r="G116" s="258"/>
      <c r="H116" s="48" t="s">
        <v>78</v>
      </c>
      <c r="I116" s="48">
        <v>15529289</v>
      </c>
      <c r="J116" s="48" t="s">
        <v>153</v>
      </c>
      <c r="K116" s="48">
        <v>2</v>
      </c>
      <c r="L116" s="48"/>
      <c r="M116" s="48">
        <v>9</v>
      </c>
      <c r="N116" s="48"/>
      <c r="O116" s="61">
        <v>610879</v>
      </c>
      <c r="P116" s="62">
        <f>M116*O116</f>
        <v>5497911</v>
      </c>
      <c r="Q116" s="62"/>
      <c r="R116" s="290"/>
      <c r="S116" s="290"/>
      <c r="T116" s="67"/>
      <c r="U116" s="2"/>
      <c r="V116" s="2"/>
      <c r="W116" s="2"/>
      <c r="X116" s="2"/>
    </row>
    <row r="117" spans="1:24" x14ac:dyDescent="0.4">
      <c r="A117" s="286"/>
      <c r="B117" s="260"/>
      <c r="C117" s="53"/>
      <c r="D117" s="260"/>
      <c r="E117" s="258"/>
      <c r="F117" s="282"/>
      <c r="G117" s="258"/>
      <c r="H117" s="48" t="s">
        <v>79</v>
      </c>
      <c r="I117" s="54">
        <v>332075534</v>
      </c>
      <c r="J117" s="48" t="s">
        <v>154</v>
      </c>
      <c r="K117" s="48">
        <v>3</v>
      </c>
      <c r="L117" s="48"/>
      <c r="M117" s="48">
        <v>2</v>
      </c>
      <c r="N117" s="48"/>
      <c r="O117" s="61">
        <v>958645</v>
      </c>
      <c r="P117" s="62">
        <f>M117*O117</f>
        <v>1917290</v>
      </c>
      <c r="Q117" s="62"/>
      <c r="R117" s="290"/>
      <c r="S117" s="290"/>
      <c r="T117" s="67"/>
      <c r="U117" s="2"/>
      <c r="V117" s="2"/>
      <c r="W117" s="2"/>
      <c r="X117" s="2"/>
    </row>
    <row r="118" spans="1:24" x14ac:dyDescent="0.4">
      <c r="A118" s="286"/>
      <c r="B118" s="260"/>
      <c r="C118" s="53"/>
      <c r="D118" s="260"/>
      <c r="E118" s="258"/>
      <c r="F118" s="282"/>
      <c r="G118" s="258"/>
      <c r="H118" s="48" t="s">
        <v>80</v>
      </c>
      <c r="I118" s="54" t="s">
        <v>152</v>
      </c>
      <c r="J118" s="48" t="s">
        <v>155</v>
      </c>
      <c r="K118" s="48">
        <v>3</v>
      </c>
      <c r="L118" s="48"/>
      <c r="M118" s="48">
        <v>6</v>
      </c>
      <c r="N118" s="48"/>
      <c r="O118" s="61">
        <v>45229</v>
      </c>
      <c r="P118" s="62">
        <f>M118*O118</f>
        <v>271374</v>
      </c>
      <c r="Q118" s="62"/>
      <c r="R118" s="290"/>
      <c r="S118" s="290"/>
      <c r="T118" s="67"/>
      <c r="U118" s="2"/>
      <c r="V118" s="2"/>
      <c r="W118" s="2"/>
      <c r="X118" s="2"/>
    </row>
    <row r="119" spans="1:24" x14ac:dyDescent="0.4">
      <c r="A119" s="287"/>
      <c r="B119" s="266"/>
      <c r="C119" s="71"/>
      <c r="D119" s="266"/>
      <c r="E119" s="258"/>
      <c r="F119" s="282"/>
      <c r="G119" s="258"/>
      <c r="H119" s="48" t="s">
        <v>81</v>
      </c>
      <c r="I119" s="54" t="s">
        <v>156</v>
      </c>
      <c r="J119" s="48" t="s">
        <v>155</v>
      </c>
      <c r="K119" s="48">
        <v>3</v>
      </c>
      <c r="L119" s="48"/>
      <c r="M119" s="110">
        <v>11</v>
      </c>
      <c r="N119" s="110"/>
      <c r="O119" s="61">
        <v>70046</v>
      </c>
      <c r="P119" s="62">
        <f>M119*O119</f>
        <v>770506</v>
      </c>
      <c r="Q119" s="146" t="s">
        <v>431</v>
      </c>
      <c r="R119" s="290"/>
      <c r="S119" s="290"/>
      <c r="T119" s="67"/>
      <c r="U119" s="2"/>
      <c r="V119" s="2"/>
      <c r="W119" s="2"/>
      <c r="X119" s="2"/>
    </row>
    <row r="120" spans="1:24" x14ac:dyDescent="0.4">
      <c r="A120" s="285" t="s">
        <v>63</v>
      </c>
      <c r="B120" s="265">
        <v>12</v>
      </c>
      <c r="C120" s="70" t="s">
        <v>48</v>
      </c>
      <c r="D120" s="265" t="s">
        <v>22</v>
      </c>
      <c r="E120" s="258" t="s">
        <v>45</v>
      </c>
      <c r="F120" s="258" t="s">
        <v>3</v>
      </c>
      <c r="G120" s="258" t="s">
        <v>223</v>
      </c>
      <c r="H120" s="87">
        <v>4</v>
      </c>
      <c r="I120" s="87"/>
      <c r="J120" s="87" t="s">
        <v>73</v>
      </c>
      <c r="K120" s="87"/>
      <c r="L120" s="87"/>
      <c r="M120" s="87"/>
      <c r="N120" s="87"/>
      <c r="O120" s="109"/>
      <c r="P120" s="109">
        <f>SUM(P121:P129)</f>
        <v>7558192</v>
      </c>
      <c r="Q120" s="109" t="s">
        <v>171</v>
      </c>
      <c r="R120" s="258" t="s">
        <v>192</v>
      </c>
      <c r="S120" s="258" t="s">
        <v>189</v>
      </c>
      <c r="T120" s="66"/>
      <c r="U120" s="51"/>
      <c r="V120" s="51"/>
      <c r="W120" s="51"/>
      <c r="X120" s="51"/>
    </row>
    <row r="121" spans="1:24" x14ac:dyDescent="0.4">
      <c r="A121" s="286"/>
      <c r="B121" s="260"/>
      <c r="C121" s="53"/>
      <c r="D121" s="260"/>
      <c r="E121" s="258"/>
      <c r="F121" s="258"/>
      <c r="G121" s="258"/>
      <c r="H121" s="48" t="s">
        <v>78</v>
      </c>
      <c r="I121" s="54">
        <v>145641180</v>
      </c>
      <c r="J121" s="48" t="s">
        <v>154</v>
      </c>
      <c r="K121" s="48">
        <v>3</v>
      </c>
      <c r="L121" s="48">
        <v>60</v>
      </c>
      <c r="M121" s="48">
        <v>20</v>
      </c>
      <c r="N121" s="48"/>
      <c r="O121" s="61">
        <v>310865</v>
      </c>
      <c r="P121" s="62">
        <f>M121*O121</f>
        <v>6217300</v>
      </c>
      <c r="Q121" s="62"/>
      <c r="R121" s="258"/>
      <c r="S121" s="258"/>
      <c r="T121" s="67"/>
      <c r="U121" s="2"/>
      <c r="V121" s="2"/>
      <c r="W121" s="2"/>
      <c r="X121" s="2"/>
    </row>
    <row r="122" spans="1:24" x14ac:dyDescent="0.4">
      <c r="A122" s="286"/>
      <c r="B122" s="260"/>
      <c r="C122" s="53"/>
      <c r="D122" s="260"/>
      <c r="E122" s="258"/>
      <c r="F122" s="258"/>
      <c r="G122" s="258"/>
      <c r="H122" s="88" t="s">
        <v>79</v>
      </c>
      <c r="I122" s="127">
        <v>123682239</v>
      </c>
      <c r="J122" s="88" t="s">
        <v>258</v>
      </c>
      <c r="K122" s="88" t="s">
        <v>250</v>
      </c>
      <c r="L122" s="88">
        <v>45</v>
      </c>
      <c r="M122" s="88">
        <v>0</v>
      </c>
      <c r="N122" s="88"/>
      <c r="O122" s="90"/>
      <c r="P122" s="90"/>
      <c r="Q122" s="90"/>
      <c r="R122" s="258"/>
      <c r="S122" s="258"/>
      <c r="T122" s="67"/>
      <c r="U122" s="2"/>
      <c r="V122" s="2"/>
      <c r="W122" s="2"/>
      <c r="X122" s="2"/>
    </row>
    <row r="123" spans="1:24" x14ac:dyDescent="0.4">
      <c r="A123" s="286"/>
      <c r="B123" s="260"/>
      <c r="C123" s="53"/>
      <c r="D123" s="260"/>
      <c r="E123" s="258"/>
      <c r="F123" s="258"/>
      <c r="G123" s="258"/>
      <c r="H123" s="88" t="s">
        <v>80</v>
      </c>
      <c r="I123" s="127">
        <v>145641180</v>
      </c>
      <c r="J123" s="88" t="s">
        <v>154</v>
      </c>
      <c r="K123" s="88" t="s">
        <v>250</v>
      </c>
      <c r="L123" s="88">
        <v>10</v>
      </c>
      <c r="M123" s="88">
        <v>0</v>
      </c>
      <c r="N123" s="88"/>
      <c r="O123" s="90"/>
      <c r="P123" s="90"/>
      <c r="Q123" s="90"/>
      <c r="R123" s="258"/>
      <c r="S123" s="258"/>
      <c r="T123" s="67"/>
      <c r="U123" s="2"/>
      <c r="V123" s="2"/>
      <c r="W123" s="2"/>
      <c r="X123" s="2"/>
    </row>
    <row r="124" spans="1:24" x14ac:dyDescent="0.4">
      <c r="A124" s="286"/>
      <c r="B124" s="260"/>
      <c r="C124" s="53"/>
      <c r="D124" s="260"/>
      <c r="E124" s="258"/>
      <c r="F124" s="258"/>
      <c r="G124" s="258"/>
      <c r="H124" s="48" t="s">
        <v>81</v>
      </c>
      <c r="I124" s="105">
        <v>123218395</v>
      </c>
      <c r="J124" s="48" t="s">
        <v>157</v>
      </c>
      <c r="K124" s="48">
        <v>3</v>
      </c>
      <c r="L124" s="48">
        <v>9</v>
      </c>
      <c r="M124" s="48">
        <v>4</v>
      </c>
      <c r="N124" s="48"/>
      <c r="O124" s="61">
        <v>225148</v>
      </c>
      <c r="P124" s="62">
        <f>M124*O124</f>
        <v>900592</v>
      </c>
      <c r="Q124" s="62"/>
      <c r="R124" s="258"/>
      <c r="S124" s="258"/>
      <c r="T124" s="67"/>
      <c r="U124" s="2"/>
      <c r="V124" s="2"/>
      <c r="W124" s="2"/>
      <c r="X124" s="2"/>
    </row>
    <row r="125" spans="1:24" x14ac:dyDescent="0.4">
      <c r="A125" s="286"/>
      <c r="B125" s="260"/>
      <c r="C125" s="53"/>
      <c r="D125" s="260"/>
      <c r="E125" s="258"/>
      <c r="F125" s="258"/>
      <c r="G125" s="258"/>
      <c r="H125" s="48" t="s">
        <v>82</v>
      </c>
      <c r="I125" s="54">
        <v>661333214</v>
      </c>
      <c r="J125" s="48" t="s">
        <v>154</v>
      </c>
      <c r="K125" s="48">
        <v>3</v>
      </c>
      <c r="L125" s="48">
        <v>1</v>
      </c>
      <c r="M125" s="48">
        <v>1</v>
      </c>
      <c r="N125" s="48"/>
      <c r="O125" s="61">
        <v>373700</v>
      </c>
      <c r="P125" s="62">
        <f>M125*O125</f>
        <v>373700</v>
      </c>
      <c r="Q125" s="62"/>
      <c r="R125" s="258"/>
      <c r="S125" s="258"/>
      <c r="T125" s="67"/>
      <c r="U125" s="2"/>
      <c r="V125" s="2"/>
      <c r="W125" s="2"/>
      <c r="X125" s="2"/>
    </row>
    <row r="126" spans="1:24" ht="29.15" x14ac:dyDescent="0.4">
      <c r="A126" s="286"/>
      <c r="B126" s="260"/>
      <c r="C126" s="53"/>
      <c r="D126" s="260"/>
      <c r="E126" s="258"/>
      <c r="F126" s="258"/>
      <c r="G126" s="258"/>
      <c r="H126" s="88" t="s">
        <v>83</v>
      </c>
      <c r="I126" s="127" t="s">
        <v>262</v>
      </c>
      <c r="J126" s="88" t="s">
        <v>266</v>
      </c>
      <c r="K126" s="88" t="s">
        <v>250</v>
      </c>
      <c r="L126" s="88">
        <v>6</v>
      </c>
      <c r="M126" s="88">
        <v>0</v>
      </c>
      <c r="N126" s="88"/>
      <c r="O126" s="90"/>
      <c r="P126" s="90"/>
      <c r="Q126" s="90"/>
      <c r="R126" s="258"/>
      <c r="S126" s="258"/>
      <c r="T126" s="67"/>
      <c r="U126" s="2"/>
      <c r="V126" s="2"/>
      <c r="W126" s="2"/>
      <c r="X126" s="2"/>
    </row>
    <row r="127" spans="1:24" x14ac:dyDescent="0.4">
      <c r="A127" s="286"/>
      <c r="B127" s="260"/>
      <c r="C127" s="53"/>
      <c r="D127" s="260"/>
      <c r="E127" s="258"/>
      <c r="F127" s="258"/>
      <c r="G127" s="258"/>
      <c r="H127" s="112" t="s">
        <v>84</v>
      </c>
      <c r="I127" s="111" t="s">
        <v>160</v>
      </c>
      <c r="J127" s="112" t="s">
        <v>161</v>
      </c>
      <c r="K127" s="112" t="s">
        <v>261</v>
      </c>
      <c r="L127" s="112"/>
      <c r="M127" s="112">
        <v>20</v>
      </c>
      <c r="N127" s="112"/>
      <c r="O127" s="129">
        <v>3330</v>
      </c>
      <c r="P127" s="129">
        <f>M127*O127</f>
        <v>66600</v>
      </c>
      <c r="Q127" s="129"/>
      <c r="R127" s="258"/>
      <c r="S127" s="258"/>
      <c r="T127" s="67"/>
      <c r="U127" s="2"/>
      <c r="V127" s="2"/>
      <c r="W127" s="2"/>
      <c r="X127" s="2"/>
    </row>
    <row r="128" spans="1:24" ht="29.15" x14ac:dyDescent="0.4">
      <c r="A128" s="286"/>
      <c r="B128" s="260"/>
      <c r="C128" s="53"/>
      <c r="D128" s="260"/>
      <c r="E128" s="258"/>
      <c r="F128" s="258"/>
      <c r="G128" s="258"/>
      <c r="H128" s="88" t="s">
        <v>85</v>
      </c>
      <c r="I128" s="127">
        <v>982031134</v>
      </c>
      <c r="J128" s="88" t="s">
        <v>265</v>
      </c>
      <c r="K128" s="88" t="s">
        <v>250</v>
      </c>
      <c r="L128" s="88">
        <v>6</v>
      </c>
      <c r="M128" s="88">
        <v>0</v>
      </c>
      <c r="N128" s="88"/>
      <c r="O128" s="90"/>
      <c r="P128" s="90"/>
      <c r="Q128" s="90"/>
      <c r="R128" s="258"/>
      <c r="S128" s="258"/>
      <c r="T128" s="67"/>
      <c r="U128" s="2"/>
      <c r="V128" s="2"/>
      <c r="W128" s="2"/>
      <c r="X128" s="2"/>
    </row>
    <row r="129" spans="1:24" x14ac:dyDescent="0.4">
      <c r="A129" s="286"/>
      <c r="B129" s="260"/>
      <c r="C129" s="53"/>
      <c r="D129" s="261"/>
      <c r="E129" s="258"/>
      <c r="F129" s="258"/>
      <c r="G129" s="258"/>
      <c r="H129" s="88" t="s">
        <v>86</v>
      </c>
      <c r="I129" s="127" t="s">
        <v>263</v>
      </c>
      <c r="J129" s="88" t="s">
        <v>264</v>
      </c>
      <c r="K129" s="88" t="s">
        <v>250</v>
      </c>
      <c r="L129" s="88">
        <v>4</v>
      </c>
      <c r="M129" s="88">
        <v>0</v>
      </c>
      <c r="N129" s="88"/>
      <c r="O129" s="90"/>
      <c r="P129" s="90"/>
      <c r="Q129" s="90"/>
      <c r="R129" s="258"/>
      <c r="S129" s="258"/>
      <c r="T129" s="67"/>
      <c r="U129" s="2"/>
      <c r="V129" s="2"/>
      <c r="W129" s="2"/>
      <c r="X129" s="2"/>
    </row>
    <row r="130" spans="1:24" x14ac:dyDescent="0.4">
      <c r="A130" s="285" t="s">
        <v>63</v>
      </c>
      <c r="B130" s="265">
        <v>13</v>
      </c>
      <c r="C130" s="70" t="s">
        <v>48</v>
      </c>
      <c r="D130" s="265" t="s">
        <v>22</v>
      </c>
      <c r="E130" s="258" t="s">
        <v>54</v>
      </c>
      <c r="F130" s="258" t="s">
        <v>3</v>
      </c>
      <c r="G130" s="258" t="s">
        <v>224</v>
      </c>
      <c r="H130" s="87">
        <v>3</v>
      </c>
      <c r="I130" s="87"/>
      <c r="J130" s="87" t="s">
        <v>72</v>
      </c>
      <c r="K130" s="87"/>
      <c r="L130" s="87"/>
      <c r="M130" s="87"/>
      <c r="N130" s="87"/>
      <c r="O130" s="109"/>
      <c r="P130" s="109">
        <f>SUM(P131:P133)</f>
        <v>4383996</v>
      </c>
      <c r="Q130" s="109" t="s">
        <v>171</v>
      </c>
      <c r="R130" s="258" t="s">
        <v>192</v>
      </c>
      <c r="S130" s="258" t="s">
        <v>188</v>
      </c>
      <c r="T130" s="66"/>
      <c r="U130" s="51"/>
      <c r="V130" s="51"/>
      <c r="W130" s="51"/>
      <c r="X130" s="51"/>
    </row>
    <row r="131" spans="1:24" x14ac:dyDescent="0.4">
      <c r="A131" s="286"/>
      <c r="B131" s="260"/>
      <c r="C131" s="53"/>
      <c r="D131" s="260"/>
      <c r="E131" s="258"/>
      <c r="F131" s="258"/>
      <c r="G131" s="258"/>
      <c r="H131" s="48" t="s">
        <v>78</v>
      </c>
      <c r="I131" s="54" t="s">
        <v>160</v>
      </c>
      <c r="J131" s="48" t="s">
        <v>155</v>
      </c>
      <c r="K131" s="48">
        <v>2</v>
      </c>
      <c r="L131" s="48">
        <v>2000</v>
      </c>
      <c r="M131" s="48">
        <v>1000</v>
      </c>
      <c r="N131" s="48"/>
      <c r="O131" s="61">
        <v>3330</v>
      </c>
      <c r="P131" s="62">
        <f>M131*O131</f>
        <v>3330000</v>
      </c>
      <c r="Q131" s="62"/>
      <c r="R131" s="258"/>
      <c r="S131" s="258"/>
      <c r="T131" s="67"/>
      <c r="U131" s="2"/>
      <c r="V131" s="2"/>
      <c r="W131" s="2"/>
      <c r="X131" s="2"/>
    </row>
    <row r="132" spans="1:24" s="57" customFormat="1" x14ac:dyDescent="0.4">
      <c r="A132" s="286"/>
      <c r="B132" s="260"/>
      <c r="C132" s="53"/>
      <c r="D132" s="260"/>
      <c r="E132" s="258"/>
      <c r="F132" s="258"/>
      <c r="G132" s="258"/>
      <c r="H132" s="48" t="s">
        <v>79</v>
      </c>
      <c r="I132" s="105">
        <v>9857099</v>
      </c>
      <c r="J132" s="48" t="s">
        <v>154</v>
      </c>
      <c r="K132" s="48">
        <v>3</v>
      </c>
      <c r="L132" s="48"/>
      <c r="M132" s="48">
        <v>2</v>
      </c>
      <c r="N132" s="48"/>
      <c r="O132" s="61">
        <v>319914</v>
      </c>
      <c r="P132" s="61">
        <f>M132*O132</f>
        <v>639828</v>
      </c>
      <c r="Q132" s="61"/>
      <c r="R132" s="258"/>
      <c r="S132" s="258"/>
      <c r="T132" s="100"/>
      <c r="U132" s="48"/>
      <c r="V132" s="48"/>
      <c r="W132" s="48"/>
      <c r="X132" s="48"/>
    </row>
    <row r="133" spans="1:24" x14ac:dyDescent="0.4">
      <c r="A133" s="287"/>
      <c r="B133" s="266"/>
      <c r="C133" s="71"/>
      <c r="D133" s="266"/>
      <c r="E133" s="258"/>
      <c r="F133" s="258"/>
      <c r="G133" s="258"/>
      <c r="H133" s="48" t="s">
        <v>80</v>
      </c>
      <c r="I133" s="54">
        <v>222207199</v>
      </c>
      <c r="J133" s="48" t="s">
        <v>155</v>
      </c>
      <c r="K133" s="48">
        <v>3</v>
      </c>
      <c r="L133" s="48"/>
      <c r="M133" s="48">
        <v>6</v>
      </c>
      <c r="N133" s="48"/>
      <c r="O133" s="61">
        <v>69028</v>
      </c>
      <c r="P133" s="62">
        <f>M133*O133</f>
        <v>414168</v>
      </c>
      <c r="Q133" s="62"/>
      <c r="R133" s="258"/>
      <c r="S133" s="258"/>
      <c r="T133" s="67"/>
      <c r="U133" s="2"/>
      <c r="V133" s="2"/>
      <c r="W133" s="2"/>
      <c r="X133" s="2"/>
    </row>
    <row r="134" spans="1:24" x14ac:dyDescent="0.4">
      <c r="A134" s="285" t="s">
        <v>75</v>
      </c>
      <c r="B134" s="265">
        <v>14</v>
      </c>
      <c r="C134" s="70">
        <v>45841</v>
      </c>
      <c r="D134" s="265" t="s">
        <v>22</v>
      </c>
      <c r="E134" s="258" t="s">
        <v>45</v>
      </c>
      <c r="F134" s="258" t="s">
        <v>7</v>
      </c>
      <c r="G134" s="258" t="s">
        <v>241</v>
      </c>
      <c r="H134" s="87">
        <v>1</v>
      </c>
      <c r="I134" s="87"/>
      <c r="J134" s="87" t="s">
        <v>74</v>
      </c>
      <c r="K134" s="87"/>
      <c r="L134" s="87"/>
      <c r="M134" s="87"/>
      <c r="N134" s="87"/>
      <c r="O134" s="109"/>
      <c r="P134" s="113"/>
      <c r="Q134" s="113"/>
      <c r="R134" s="258"/>
      <c r="S134" s="258"/>
      <c r="T134" s="66"/>
      <c r="U134" s="51"/>
      <c r="V134" s="51"/>
      <c r="W134" s="51"/>
      <c r="X134" s="51"/>
    </row>
    <row r="135" spans="1:24" x14ac:dyDescent="0.4">
      <c r="A135" s="287"/>
      <c r="B135" s="266"/>
      <c r="C135" s="71"/>
      <c r="D135" s="266"/>
      <c r="E135" s="258"/>
      <c r="F135" s="258"/>
      <c r="G135" s="258"/>
      <c r="H135" s="58" t="s">
        <v>78</v>
      </c>
      <c r="I135" s="58">
        <v>4985922</v>
      </c>
      <c r="J135" s="58" t="s">
        <v>104</v>
      </c>
      <c r="K135" s="56"/>
      <c r="L135" s="56"/>
      <c r="M135" s="56"/>
      <c r="N135" s="56"/>
      <c r="O135" s="114">
        <v>777097</v>
      </c>
      <c r="P135" s="114">
        <v>777097</v>
      </c>
      <c r="Q135" s="114"/>
      <c r="R135" s="258"/>
      <c r="S135" s="258"/>
      <c r="T135" s="68"/>
      <c r="U135" s="56"/>
      <c r="V135" s="56"/>
      <c r="W135" s="56"/>
      <c r="X135" s="2"/>
    </row>
    <row r="136" spans="1:24" ht="29.15" x14ac:dyDescent="0.4">
      <c r="A136" s="285" t="s">
        <v>75</v>
      </c>
      <c r="B136" s="265">
        <v>15</v>
      </c>
      <c r="C136" s="70">
        <v>45720</v>
      </c>
      <c r="D136" s="265" t="s">
        <v>22</v>
      </c>
      <c r="E136" s="258" t="s">
        <v>52</v>
      </c>
      <c r="F136" s="258" t="s">
        <v>7</v>
      </c>
      <c r="G136" s="282" t="s">
        <v>240</v>
      </c>
      <c r="H136" s="87">
        <v>1</v>
      </c>
      <c r="I136" s="87"/>
      <c r="J136" s="87" t="s">
        <v>201</v>
      </c>
      <c r="K136" s="87"/>
      <c r="L136" s="87"/>
      <c r="M136" s="87"/>
      <c r="N136" s="87"/>
      <c r="O136" s="109"/>
      <c r="P136" s="113"/>
      <c r="Q136" s="113"/>
      <c r="R136" s="258"/>
      <c r="S136" s="258"/>
      <c r="T136" s="66"/>
      <c r="U136" s="51"/>
      <c r="V136" s="51"/>
      <c r="W136" s="51"/>
      <c r="X136" s="51"/>
    </row>
    <row r="137" spans="1:24" ht="29.15" x14ac:dyDescent="0.4">
      <c r="A137" s="287"/>
      <c r="B137" s="266"/>
      <c r="C137" s="71"/>
      <c r="D137" s="266"/>
      <c r="E137" s="258"/>
      <c r="F137" s="258"/>
      <c r="G137" s="282"/>
      <c r="H137" s="58" t="s">
        <v>78</v>
      </c>
      <c r="I137" s="58">
        <v>13354451</v>
      </c>
      <c r="J137" s="58" t="s">
        <v>239</v>
      </c>
      <c r="K137" s="58">
        <v>3</v>
      </c>
      <c r="L137" s="58"/>
      <c r="M137" s="58">
        <v>1</v>
      </c>
      <c r="N137" s="58"/>
      <c r="O137" s="61">
        <v>226458</v>
      </c>
      <c r="P137" s="61">
        <v>226458</v>
      </c>
      <c r="Q137" s="61"/>
      <c r="R137" s="258"/>
      <c r="S137" s="258"/>
      <c r="T137" s="68"/>
      <c r="U137" s="56"/>
      <c r="V137" s="56"/>
      <c r="W137" s="56"/>
      <c r="X137" s="2"/>
    </row>
    <row r="138" spans="1:24" x14ac:dyDescent="0.4">
      <c r="A138" s="288" t="s">
        <v>13</v>
      </c>
      <c r="B138" s="269">
        <v>16</v>
      </c>
      <c r="C138" s="269" t="s">
        <v>14</v>
      </c>
      <c r="D138" s="269" t="s">
        <v>14</v>
      </c>
      <c r="E138" s="258" t="s">
        <v>194</v>
      </c>
      <c r="F138" s="258" t="s">
        <v>17</v>
      </c>
      <c r="G138" s="258"/>
      <c r="H138" s="87">
        <v>1</v>
      </c>
      <c r="I138" s="87"/>
      <c r="J138" s="87" t="s">
        <v>195</v>
      </c>
      <c r="K138" s="87"/>
      <c r="L138" s="87"/>
      <c r="M138" s="87"/>
      <c r="N138" s="87"/>
      <c r="O138" s="109"/>
      <c r="P138" s="109">
        <v>1647683</v>
      </c>
      <c r="Q138" s="109" t="s">
        <v>171</v>
      </c>
      <c r="R138" s="258" t="s">
        <v>180</v>
      </c>
      <c r="S138" s="258" t="s">
        <v>171</v>
      </c>
      <c r="T138" s="68"/>
      <c r="U138" s="56"/>
      <c r="V138" s="56"/>
      <c r="W138" s="56"/>
      <c r="X138" s="2"/>
    </row>
    <row r="139" spans="1:24" x14ac:dyDescent="0.4">
      <c r="A139" s="289"/>
      <c r="B139" s="270"/>
      <c r="C139" s="270"/>
      <c r="D139" s="270"/>
      <c r="E139" s="258"/>
      <c r="F139" s="258"/>
      <c r="G139" s="258"/>
      <c r="H139" s="83">
        <v>1</v>
      </c>
      <c r="I139" s="83" t="s">
        <v>171</v>
      </c>
      <c r="J139" s="83" t="s">
        <v>200</v>
      </c>
      <c r="K139" s="83" t="s">
        <v>184</v>
      </c>
      <c r="L139" s="83"/>
      <c r="M139" s="83">
        <v>1</v>
      </c>
      <c r="N139" s="83"/>
      <c r="O139" s="80">
        <v>1647683</v>
      </c>
      <c r="P139" s="80">
        <v>1647683</v>
      </c>
      <c r="Q139" s="80"/>
      <c r="R139" s="258"/>
      <c r="S139" s="258"/>
      <c r="T139" s="68"/>
      <c r="U139" s="56"/>
      <c r="V139" s="56"/>
      <c r="W139" s="56"/>
      <c r="X139" s="2"/>
    </row>
    <row r="140" spans="1:24" ht="14.9" customHeight="1" x14ac:dyDescent="0.4">
      <c r="A140" s="288" t="s">
        <v>13</v>
      </c>
      <c r="B140" s="269">
        <v>17</v>
      </c>
      <c r="C140" s="269" t="s">
        <v>14</v>
      </c>
      <c r="D140" s="269" t="s">
        <v>14</v>
      </c>
      <c r="E140" s="258" t="s">
        <v>194</v>
      </c>
      <c r="F140" s="258" t="s">
        <v>17</v>
      </c>
      <c r="G140" s="258"/>
      <c r="H140" s="87">
        <v>1</v>
      </c>
      <c r="I140" s="87"/>
      <c r="J140" s="87" t="s">
        <v>196</v>
      </c>
      <c r="K140" s="87"/>
      <c r="L140" s="87"/>
      <c r="M140" s="87"/>
      <c r="N140" s="87"/>
      <c r="O140" s="109"/>
      <c r="P140" s="109">
        <v>280000</v>
      </c>
      <c r="Q140" s="109" t="s">
        <v>171</v>
      </c>
      <c r="R140" s="258" t="s">
        <v>180</v>
      </c>
      <c r="S140" s="258" t="s">
        <v>171</v>
      </c>
      <c r="T140" s="68"/>
      <c r="U140" s="56"/>
      <c r="V140" s="56"/>
      <c r="W140" s="56"/>
      <c r="X140" s="2"/>
    </row>
    <row r="141" spans="1:24" x14ac:dyDescent="0.4">
      <c r="A141" s="289"/>
      <c r="B141" s="270"/>
      <c r="C141" s="270"/>
      <c r="D141" s="270"/>
      <c r="E141" s="258"/>
      <c r="F141" s="258"/>
      <c r="G141" s="258"/>
      <c r="H141" s="83">
        <v>1</v>
      </c>
      <c r="I141" s="83" t="s">
        <v>171</v>
      </c>
      <c r="J141" s="83" t="s">
        <v>200</v>
      </c>
      <c r="K141" s="83" t="s">
        <v>184</v>
      </c>
      <c r="L141" s="83"/>
      <c r="M141" s="83">
        <v>1</v>
      </c>
      <c r="N141" s="83"/>
      <c r="O141" s="80">
        <v>280000</v>
      </c>
      <c r="P141" s="80">
        <v>280000</v>
      </c>
      <c r="Q141" s="80"/>
      <c r="R141" s="258"/>
      <c r="S141" s="258"/>
      <c r="T141" s="68"/>
      <c r="U141" s="56"/>
      <c r="V141" s="56"/>
      <c r="W141" s="56"/>
      <c r="X141" s="2"/>
    </row>
    <row r="142" spans="1:24" ht="14.9" customHeight="1" x14ac:dyDescent="0.4">
      <c r="A142" s="288" t="s">
        <v>13</v>
      </c>
      <c r="B142" s="269">
        <v>18</v>
      </c>
      <c r="C142" s="269" t="s">
        <v>14</v>
      </c>
      <c r="D142" s="269" t="s">
        <v>14</v>
      </c>
      <c r="E142" s="258" t="s">
        <v>194</v>
      </c>
      <c r="F142" s="258" t="s">
        <v>17</v>
      </c>
      <c r="G142" s="258"/>
      <c r="H142" s="87">
        <v>1</v>
      </c>
      <c r="I142" s="87"/>
      <c r="J142" s="87" t="s">
        <v>197</v>
      </c>
      <c r="K142" s="87"/>
      <c r="L142" s="87"/>
      <c r="M142" s="87"/>
      <c r="N142" s="87"/>
      <c r="O142" s="109"/>
      <c r="P142" s="109">
        <v>39000</v>
      </c>
      <c r="Q142" s="109" t="s">
        <v>171</v>
      </c>
      <c r="R142" s="258" t="s">
        <v>180</v>
      </c>
      <c r="S142" s="258" t="s">
        <v>171</v>
      </c>
      <c r="T142" s="68"/>
      <c r="U142" s="56"/>
      <c r="V142" s="56"/>
      <c r="W142" s="56"/>
      <c r="X142" s="2"/>
    </row>
    <row r="143" spans="1:24" x14ac:dyDescent="0.4">
      <c r="A143" s="289"/>
      <c r="B143" s="270"/>
      <c r="C143" s="270"/>
      <c r="D143" s="270"/>
      <c r="E143" s="258"/>
      <c r="F143" s="258"/>
      <c r="G143" s="258"/>
      <c r="H143" s="83">
        <v>1</v>
      </c>
      <c r="I143" s="83" t="s">
        <v>171</v>
      </c>
      <c r="J143" s="83" t="s">
        <v>200</v>
      </c>
      <c r="K143" s="83" t="s">
        <v>184</v>
      </c>
      <c r="L143" s="83"/>
      <c r="M143" s="83">
        <v>1</v>
      </c>
      <c r="N143" s="83"/>
      <c r="O143" s="80">
        <v>39000</v>
      </c>
      <c r="P143" s="80">
        <v>39000</v>
      </c>
      <c r="Q143" s="80"/>
      <c r="R143" s="258"/>
      <c r="S143" s="258"/>
      <c r="T143" s="68"/>
      <c r="U143" s="56"/>
      <c r="V143" s="56"/>
      <c r="W143" s="56"/>
      <c r="X143" s="2"/>
    </row>
    <row r="144" spans="1:24" ht="14.9" customHeight="1" x14ac:dyDescent="0.4">
      <c r="A144" s="288" t="s">
        <v>13</v>
      </c>
      <c r="B144" s="269">
        <v>19</v>
      </c>
      <c r="C144" s="269" t="s">
        <v>14</v>
      </c>
      <c r="D144" s="269" t="s">
        <v>14</v>
      </c>
      <c r="E144" s="258" t="s">
        <v>194</v>
      </c>
      <c r="F144" s="258" t="s">
        <v>17</v>
      </c>
      <c r="G144" s="258"/>
      <c r="H144" s="87">
        <v>1</v>
      </c>
      <c r="I144" s="87"/>
      <c r="J144" s="87" t="s">
        <v>198</v>
      </c>
      <c r="K144" s="87"/>
      <c r="L144" s="87"/>
      <c r="M144" s="87"/>
      <c r="N144" s="87"/>
      <c r="O144" s="109"/>
      <c r="P144" s="109">
        <v>1444350</v>
      </c>
      <c r="Q144" s="109" t="s">
        <v>171</v>
      </c>
      <c r="R144" s="258" t="s">
        <v>180</v>
      </c>
      <c r="S144" s="258" t="s">
        <v>171</v>
      </c>
      <c r="T144" s="68"/>
      <c r="U144" s="56"/>
      <c r="V144" s="56"/>
      <c r="W144" s="56"/>
      <c r="X144" s="2"/>
    </row>
    <row r="145" spans="1:24" x14ac:dyDescent="0.4">
      <c r="A145" s="289"/>
      <c r="B145" s="270"/>
      <c r="C145" s="270"/>
      <c r="D145" s="270"/>
      <c r="E145" s="258"/>
      <c r="F145" s="258"/>
      <c r="G145" s="258"/>
      <c r="H145" s="83">
        <v>1</v>
      </c>
      <c r="I145" s="83" t="s">
        <v>171</v>
      </c>
      <c r="J145" s="83" t="s">
        <v>200</v>
      </c>
      <c r="K145" s="83" t="s">
        <v>184</v>
      </c>
      <c r="L145" s="83"/>
      <c r="M145" s="83">
        <v>1</v>
      </c>
      <c r="N145" s="83"/>
      <c r="O145" s="80">
        <v>1444350</v>
      </c>
      <c r="P145" s="80">
        <v>1444350</v>
      </c>
      <c r="Q145" s="80"/>
      <c r="R145" s="258"/>
      <c r="S145" s="258"/>
      <c r="T145" s="68"/>
      <c r="U145" s="56"/>
      <c r="V145" s="56"/>
      <c r="W145" s="56"/>
      <c r="X145" s="2"/>
    </row>
    <row r="146" spans="1:24" ht="14.9" customHeight="1" x14ac:dyDescent="0.4">
      <c r="A146" s="288" t="s">
        <v>13</v>
      </c>
      <c r="B146" s="269">
        <v>20</v>
      </c>
      <c r="C146" s="269" t="s">
        <v>14</v>
      </c>
      <c r="D146" s="269" t="s">
        <v>14</v>
      </c>
      <c r="E146" s="258" t="s">
        <v>194</v>
      </c>
      <c r="F146" s="258" t="s">
        <v>17</v>
      </c>
      <c r="G146" s="258"/>
      <c r="H146" s="87">
        <v>1</v>
      </c>
      <c r="I146" s="87"/>
      <c r="J146" s="87" t="s">
        <v>199</v>
      </c>
      <c r="K146" s="87"/>
      <c r="L146" s="87"/>
      <c r="M146" s="87"/>
      <c r="N146" s="87"/>
      <c r="O146" s="109"/>
      <c r="P146" s="109">
        <v>1988286</v>
      </c>
      <c r="Q146" s="109" t="s">
        <v>171</v>
      </c>
      <c r="R146" s="258" t="s">
        <v>180</v>
      </c>
      <c r="S146" s="258" t="s">
        <v>171</v>
      </c>
      <c r="T146" s="68"/>
      <c r="U146" s="56"/>
      <c r="V146" s="56"/>
      <c r="W146" s="56"/>
      <c r="X146" s="2"/>
    </row>
    <row r="147" spans="1:24" x14ac:dyDescent="0.4">
      <c r="A147" s="289"/>
      <c r="B147" s="270"/>
      <c r="C147" s="270"/>
      <c r="D147" s="270"/>
      <c r="E147" s="258"/>
      <c r="F147" s="258"/>
      <c r="G147" s="258"/>
      <c r="H147" s="83">
        <v>1</v>
      </c>
      <c r="I147" s="83" t="s">
        <v>171</v>
      </c>
      <c r="J147" s="83" t="s">
        <v>200</v>
      </c>
      <c r="K147" s="83" t="s">
        <v>184</v>
      </c>
      <c r="L147" s="83"/>
      <c r="M147" s="83">
        <v>1</v>
      </c>
      <c r="N147" s="83"/>
      <c r="O147" s="80">
        <v>1988286</v>
      </c>
      <c r="P147" s="80">
        <v>1988286</v>
      </c>
      <c r="Q147" s="80"/>
      <c r="R147" s="258"/>
      <c r="S147" s="258"/>
      <c r="T147" s="68"/>
      <c r="U147" s="56"/>
      <c r="V147" s="56"/>
      <c r="W147" s="56"/>
      <c r="X147" s="2"/>
    </row>
    <row r="148" spans="1:24" x14ac:dyDescent="0.4">
      <c r="A148" s="294" t="s">
        <v>202</v>
      </c>
      <c r="B148" s="265">
        <v>21</v>
      </c>
      <c r="C148" s="70">
        <v>45751</v>
      </c>
      <c r="D148" s="265" t="s">
        <v>22</v>
      </c>
      <c r="E148" s="258" t="s">
        <v>5</v>
      </c>
      <c r="F148" s="258" t="s">
        <v>99</v>
      </c>
      <c r="G148" s="258" t="s">
        <v>100</v>
      </c>
      <c r="H148" s="87">
        <v>1</v>
      </c>
      <c r="I148" s="87"/>
      <c r="J148" s="87" t="s">
        <v>98</v>
      </c>
      <c r="K148" s="87"/>
      <c r="L148" s="87"/>
      <c r="M148" s="87"/>
      <c r="N148" s="87"/>
      <c r="O148" s="109"/>
      <c r="P148" s="109">
        <v>410727</v>
      </c>
      <c r="Q148" s="109" t="s">
        <v>171</v>
      </c>
      <c r="R148" s="258" t="s">
        <v>193</v>
      </c>
      <c r="S148" s="258" t="s">
        <v>188</v>
      </c>
      <c r="T148" s="66"/>
      <c r="U148" s="51"/>
      <c r="V148" s="51"/>
      <c r="W148" s="51"/>
      <c r="X148" s="51"/>
    </row>
    <row r="149" spans="1:24" x14ac:dyDescent="0.4">
      <c r="A149" s="295"/>
      <c r="B149" s="266"/>
      <c r="C149" s="78"/>
      <c r="D149" s="266"/>
      <c r="E149" s="258"/>
      <c r="F149" s="258"/>
      <c r="G149" s="258"/>
      <c r="H149" s="47" t="s">
        <v>78</v>
      </c>
      <c r="I149" s="47">
        <v>12570998</v>
      </c>
      <c r="J149" s="47" t="s">
        <v>162</v>
      </c>
      <c r="K149" s="47" t="s">
        <v>184</v>
      </c>
      <c r="L149" s="47"/>
      <c r="M149" s="47">
        <v>1</v>
      </c>
      <c r="N149" s="47"/>
      <c r="O149" s="80">
        <v>410727</v>
      </c>
      <c r="P149" s="80">
        <v>410727</v>
      </c>
      <c r="Q149" s="80"/>
      <c r="R149" s="258"/>
      <c r="S149" s="258"/>
      <c r="T149" s="67"/>
      <c r="U149" s="2"/>
      <c r="V149" s="2"/>
      <c r="W149" s="2"/>
      <c r="X149" s="2"/>
    </row>
    <row r="150" spans="1:24" ht="14.9" customHeight="1" x14ac:dyDescent="0.4">
      <c r="A150" s="277" t="s">
        <v>13</v>
      </c>
      <c r="B150" s="269">
        <v>22</v>
      </c>
      <c r="C150" s="269"/>
      <c r="D150" s="269" t="s">
        <v>22</v>
      </c>
      <c r="E150" s="258" t="s">
        <v>209</v>
      </c>
      <c r="F150" s="258" t="s">
        <v>2</v>
      </c>
      <c r="G150" s="258" t="s">
        <v>207</v>
      </c>
      <c r="H150" s="87">
        <v>2</v>
      </c>
      <c r="I150" s="87"/>
      <c r="J150" s="87" t="s">
        <v>208</v>
      </c>
      <c r="K150" s="87"/>
      <c r="L150" s="87"/>
      <c r="M150" s="87"/>
      <c r="N150" s="87"/>
      <c r="O150" s="109"/>
      <c r="P150" s="109">
        <f>P151+P152</f>
        <v>1279270</v>
      </c>
      <c r="Q150" s="109" t="s">
        <v>171</v>
      </c>
      <c r="R150" s="258" t="s">
        <v>190</v>
      </c>
      <c r="S150" s="258" t="s">
        <v>188</v>
      </c>
      <c r="T150" s="68"/>
      <c r="U150" s="56"/>
      <c r="V150" s="56"/>
      <c r="W150" s="56"/>
      <c r="X150" s="2"/>
    </row>
    <row r="151" spans="1:24" ht="14.9" customHeight="1" x14ac:dyDescent="0.4">
      <c r="A151" s="296"/>
      <c r="B151" s="260"/>
      <c r="C151" s="260"/>
      <c r="D151" s="260"/>
      <c r="E151" s="258"/>
      <c r="F151" s="258"/>
      <c r="G151" s="258"/>
      <c r="H151" s="47" t="s">
        <v>78</v>
      </c>
      <c r="I151" s="115" t="s">
        <v>203</v>
      </c>
      <c r="J151" s="47" t="s">
        <v>205</v>
      </c>
      <c r="K151" s="82" t="s">
        <v>184</v>
      </c>
      <c r="L151" s="82"/>
      <c r="M151" s="47">
        <v>43</v>
      </c>
      <c r="N151" s="47"/>
      <c r="O151" s="80">
        <v>12859.209302325582</v>
      </c>
      <c r="P151" s="80">
        <f>M151*O151</f>
        <v>552946</v>
      </c>
      <c r="Q151" s="80"/>
      <c r="R151" s="258"/>
      <c r="S151" s="258"/>
      <c r="T151" s="68"/>
      <c r="U151" s="56"/>
      <c r="V151" s="56"/>
      <c r="W151" s="56"/>
      <c r="X151" s="2"/>
    </row>
    <row r="152" spans="1:24" x14ac:dyDescent="0.4">
      <c r="A152" s="278"/>
      <c r="B152" s="270"/>
      <c r="C152" s="270"/>
      <c r="D152" s="270"/>
      <c r="E152" s="258"/>
      <c r="F152" s="258"/>
      <c r="G152" s="258"/>
      <c r="H152" s="83" t="s">
        <v>79</v>
      </c>
      <c r="I152" s="115" t="s">
        <v>204</v>
      </c>
      <c r="J152" s="83" t="s">
        <v>206</v>
      </c>
      <c r="K152" s="83" t="s">
        <v>184</v>
      </c>
      <c r="L152" s="83"/>
      <c r="M152" s="83">
        <v>54</v>
      </c>
      <c r="N152" s="83"/>
      <c r="O152" s="80">
        <v>13450.444444444445</v>
      </c>
      <c r="P152" s="80">
        <f>M152*O152</f>
        <v>726324</v>
      </c>
      <c r="Q152" s="80"/>
      <c r="R152" s="258"/>
      <c r="S152" s="258"/>
      <c r="T152" s="68"/>
      <c r="U152" s="56"/>
      <c r="V152" s="56"/>
      <c r="W152" s="56"/>
      <c r="X152" s="2"/>
    </row>
    <row r="153" spans="1:24" x14ac:dyDescent="0.4">
      <c r="A153" s="285"/>
      <c r="B153" s="265">
        <v>23</v>
      </c>
      <c r="C153" s="70" t="s">
        <v>48</v>
      </c>
      <c r="D153" s="265" t="s">
        <v>22</v>
      </c>
      <c r="E153" s="258" t="s">
        <v>54</v>
      </c>
      <c r="F153" s="258" t="s">
        <v>2</v>
      </c>
      <c r="G153" s="258" t="s">
        <v>210</v>
      </c>
      <c r="H153" s="87">
        <v>10</v>
      </c>
      <c r="I153" s="87"/>
      <c r="J153" s="87" t="s">
        <v>68</v>
      </c>
      <c r="K153" s="87"/>
      <c r="L153" s="87"/>
      <c r="M153" s="87"/>
      <c r="N153" s="87"/>
      <c r="O153" s="109"/>
      <c r="P153" s="109">
        <f>SUM(P154:P161)</f>
        <v>963792</v>
      </c>
      <c r="Q153" s="109" t="s">
        <v>171</v>
      </c>
      <c r="R153" s="258" t="s">
        <v>190</v>
      </c>
      <c r="S153" s="258" t="s">
        <v>188</v>
      </c>
      <c r="T153" s="66"/>
      <c r="U153" s="51"/>
      <c r="V153" s="51"/>
      <c r="W153" s="51"/>
      <c r="X153" s="51"/>
    </row>
    <row r="154" spans="1:24" x14ac:dyDescent="0.4">
      <c r="A154" s="286"/>
      <c r="B154" s="260"/>
      <c r="C154" s="53"/>
      <c r="D154" s="260"/>
      <c r="E154" s="258"/>
      <c r="F154" s="258"/>
      <c r="G154" s="258"/>
      <c r="H154" s="48" t="s">
        <v>78</v>
      </c>
      <c r="I154" s="106" t="s">
        <v>125</v>
      </c>
      <c r="J154" s="48" t="s">
        <v>137</v>
      </c>
      <c r="K154" s="48">
        <v>2</v>
      </c>
      <c r="L154" s="48"/>
      <c r="M154" s="48">
        <v>1</v>
      </c>
      <c r="N154" s="48"/>
      <c r="O154" s="61">
        <v>4581</v>
      </c>
      <c r="P154" s="62">
        <f>O154*M154</f>
        <v>4581</v>
      </c>
      <c r="Q154" s="145" t="s">
        <v>427</v>
      </c>
      <c r="R154" s="258"/>
      <c r="S154" s="258"/>
      <c r="T154" s="67"/>
      <c r="U154" s="2"/>
      <c r="V154" s="2"/>
      <c r="W154" s="2"/>
      <c r="X154" s="2"/>
    </row>
    <row r="155" spans="1:24" x14ac:dyDescent="0.4">
      <c r="A155" s="286"/>
      <c r="B155" s="260"/>
      <c r="C155" s="53"/>
      <c r="D155" s="260"/>
      <c r="E155" s="258"/>
      <c r="F155" s="258"/>
      <c r="G155" s="258"/>
      <c r="H155" s="47" t="s">
        <v>79</v>
      </c>
      <c r="I155" s="107" t="s">
        <v>125</v>
      </c>
      <c r="J155" s="47" t="s">
        <v>211</v>
      </c>
      <c r="K155" s="47" t="s">
        <v>230</v>
      </c>
      <c r="L155" s="47"/>
      <c r="M155" s="47">
        <v>0</v>
      </c>
      <c r="N155" s="47"/>
      <c r="O155" s="80">
        <v>3600</v>
      </c>
      <c r="P155" s="80">
        <f t="shared" ref="P155:P162" si="3">O155*M155</f>
        <v>0</v>
      </c>
      <c r="Q155" s="145" t="s">
        <v>427</v>
      </c>
      <c r="R155" s="258"/>
      <c r="S155" s="258"/>
      <c r="T155" s="67"/>
      <c r="U155" s="2"/>
      <c r="V155" s="2"/>
      <c r="W155" s="2"/>
      <c r="X155" s="2"/>
    </row>
    <row r="156" spans="1:24" x14ac:dyDescent="0.4">
      <c r="A156" s="286"/>
      <c r="B156" s="260"/>
      <c r="C156" s="53"/>
      <c r="D156" s="260"/>
      <c r="E156" s="258"/>
      <c r="F156" s="258"/>
      <c r="G156" s="258"/>
      <c r="H156" s="48" t="s">
        <v>80</v>
      </c>
      <c r="I156" s="106" t="s">
        <v>232</v>
      </c>
      <c r="J156" s="48" t="s">
        <v>217</v>
      </c>
      <c r="K156" s="48">
        <v>3</v>
      </c>
      <c r="L156" s="48"/>
      <c r="M156" s="48">
        <v>50</v>
      </c>
      <c r="N156" s="48"/>
      <c r="O156" s="61">
        <v>5122</v>
      </c>
      <c r="P156" s="62">
        <f t="shared" si="3"/>
        <v>256100</v>
      </c>
      <c r="Q156" s="145" t="s">
        <v>427</v>
      </c>
      <c r="R156" s="258"/>
      <c r="S156" s="258"/>
      <c r="T156" s="67"/>
      <c r="U156" s="2"/>
      <c r="V156" s="2"/>
      <c r="W156" s="2"/>
      <c r="X156" s="2"/>
    </row>
    <row r="157" spans="1:24" x14ac:dyDescent="0.4">
      <c r="A157" s="286"/>
      <c r="B157" s="260"/>
      <c r="C157" s="53"/>
      <c r="D157" s="260"/>
      <c r="E157" s="258"/>
      <c r="F157" s="258"/>
      <c r="G157" s="258"/>
      <c r="H157" s="47" t="s">
        <v>81</v>
      </c>
      <c r="I157" s="107" t="s">
        <v>213</v>
      </c>
      <c r="J157" s="47" t="s">
        <v>214</v>
      </c>
      <c r="K157" s="47" t="s">
        <v>230</v>
      </c>
      <c r="L157" s="47"/>
      <c r="M157" s="47">
        <v>0</v>
      </c>
      <c r="N157" s="47"/>
      <c r="O157" s="80">
        <v>5122.5</v>
      </c>
      <c r="P157" s="80">
        <f t="shared" si="3"/>
        <v>0</v>
      </c>
      <c r="Q157" s="145" t="s">
        <v>427</v>
      </c>
      <c r="R157" s="258"/>
      <c r="S157" s="258"/>
      <c r="T157" s="67"/>
      <c r="U157" s="2"/>
      <c r="V157" s="2"/>
      <c r="W157" s="2"/>
      <c r="X157" s="2"/>
    </row>
    <row r="158" spans="1:24" x14ac:dyDescent="0.4">
      <c r="A158" s="286"/>
      <c r="B158" s="260"/>
      <c r="C158" s="53"/>
      <c r="D158" s="260"/>
      <c r="E158" s="258"/>
      <c r="F158" s="258"/>
      <c r="G158" s="258"/>
      <c r="H158" s="47" t="s">
        <v>82</v>
      </c>
      <c r="I158" s="107" t="s">
        <v>215</v>
      </c>
      <c r="J158" s="47" t="s">
        <v>216</v>
      </c>
      <c r="K158" s="47" t="s">
        <v>184</v>
      </c>
      <c r="L158" s="47"/>
      <c r="M158" s="47">
        <v>3</v>
      </c>
      <c r="N158" s="47"/>
      <c r="O158" s="80">
        <v>133818</v>
      </c>
      <c r="P158" s="80">
        <f t="shared" si="3"/>
        <v>401454</v>
      </c>
      <c r="Q158" s="145" t="s">
        <v>427</v>
      </c>
      <c r="R158" s="258"/>
      <c r="S158" s="258"/>
      <c r="T158" s="67"/>
      <c r="U158" s="2"/>
      <c r="V158" s="2"/>
      <c r="W158" s="2"/>
      <c r="X158" s="2"/>
    </row>
    <row r="159" spans="1:24" x14ac:dyDescent="0.4">
      <c r="A159" s="286"/>
      <c r="B159" s="260"/>
      <c r="C159" s="53"/>
      <c r="D159" s="260"/>
      <c r="E159" s="258"/>
      <c r="F159" s="258"/>
      <c r="G159" s="258"/>
      <c r="H159" s="48" t="s">
        <v>83</v>
      </c>
      <c r="I159" s="106" t="s">
        <v>218</v>
      </c>
      <c r="J159" s="48" t="s">
        <v>219</v>
      </c>
      <c r="K159" s="48">
        <v>3</v>
      </c>
      <c r="L159" s="48"/>
      <c r="M159" s="48">
        <v>4</v>
      </c>
      <c r="N159" s="48"/>
      <c r="O159" s="61">
        <v>27500</v>
      </c>
      <c r="P159" s="62">
        <f t="shared" si="3"/>
        <v>110000</v>
      </c>
      <c r="Q159" s="145" t="s">
        <v>427</v>
      </c>
      <c r="R159" s="258"/>
      <c r="S159" s="258"/>
      <c r="T159" s="67"/>
      <c r="U159" s="2"/>
      <c r="V159" s="2"/>
      <c r="W159" s="2"/>
      <c r="X159" s="2"/>
    </row>
    <row r="160" spans="1:24" x14ac:dyDescent="0.4">
      <c r="A160" s="286"/>
      <c r="B160" s="260"/>
      <c r="C160" s="53"/>
      <c r="D160" s="260"/>
      <c r="E160" s="258"/>
      <c r="F160" s="258"/>
      <c r="G160" s="258"/>
      <c r="H160" s="48" t="s">
        <v>85</v>
      </c>
      <c r="I160" s="106" t="s">
        <v>233</v>
      </c>
      <c r="J160" s="48" t="s">
        <v>212</v>
      </c>
      <c r="K160" s="48">
        <v>3</v>
      </c>
      <c r="L160" s="48"/>
      <c r="M160" s="48">
        <v>100</v>
      </c>
      <c r="N160" s="48"/>
      <c r="O160" s="61">
        <v>1583.41</v>
      </c>
      <c r="P160" s="62">
        <f t="shared" si="3"/>
        <v>158341</v>
      </c>
      <c r="Q160" s="145" t="s">
        <v>427</v>
      </c>
      <c r="R160" s="258"/>
      <c r="S160" s="258"/>
      <c r="T160" s="67"/>
      <c r="U160" s="2"/>
      <c r="V160" s="2"/>
      <c r="W160" s="2"/>
      <c r="X160" s="2"/>
    </row>
    <row r="161" spans="1:24" x14ac:dyDescent="0.4">
      <c r="A161" s="286"/>
      <c r="B161" s="260"/>
      <c r="C161" s="53"/>
      <c r="D161" s="260"/>
      <c r="E161" s="258"/>
      <c r="F161" s="258"/>
      <c r="G161" s="258"/>
      <c r="H161" s="48" t="s">
        <v>86</v>
      </c>
      <c r="I161" s="106" t="s">
        <v>220</v>
      </c>
      <c r="J161" s="48" t="s">
        <v>216</v>
      </c>
      <c r="K161" s="48">
        <v>2</v>
      </c>
      <c r="L161" s="48"/>
      <c r="M161" s="48">
        <v>4</v>
      </c>
      <c r="N161" s="48"/>
      <c r="O161" s="61">
        <v>8329</v>
      </c>
      <c r="P161" s="62">
        <f t="shared" si="3"/>
        <v>33316</v>
      </c>
      <c r="Q161" s="145" t="s">
        <v>427</v>
      </c>
      <c r="R161" s="258"/>
      <c r="S161" s="258"/>
      <c r="T161" s="67"/>
      <c r="U161" s="2"/>
      <c r="V161" s="2"/>
      <c r="W161" s="2"/>
      <c r="X161" s="2"/>
    </row>
    <row r="162" spans="1:24" x14ac:dyDescent="0.4">
      <c r="A162" s="287"/>
      <c r="B162" s="266"/>
      <c r="C162" s="71"/>
      <c r="D162" s="266"/>
      <c r="E162" s="258"/>
      <c r="F162" s="258"/>
      <c r="G162" s="258"/>
      <c r="H162" s="112" t="s">
        <v>87</v>
      </c>
      <c r="I162" s="130" t="s">
        <v>220</v>
      </c>
      <c r="J162" s="112" t="s">
        <v>216</v>
      </c>
      <c r="K162" s="112" t="s">
        <v>191</v>
      </c>
      <c r="L162" s="112"/>
      <c r="M162" s="112">
        <v>4</v>
      </c>
      <c r="N162" s="112"/>
      <c r="O162" s="129">
        <v>11200</v>
      </c>
      <c r="P162" s="129">
        <f t="shared" si="3"/>
        <v>44800</v>
      </c>
      <c r="Q162" s="144" t="s">
        <v>427</v>
      </c>
      <c r="R162" s="258"/>
      <c r="S162" s="258"/>
      <c r="T162" s="67"/>
      <c r="U162" s="2"/>
      <c r="V162" s="2"/>
      <c r="W162" s="2"/>
      <c r="X162" s="2"/>
    </row>
    <row r="163" spans="1:24" ht="14.9" customHeight="1" x14ac:dyDescent="0.4">
      <c r="A163" s="288" t="s">
        <v>225</v>
      </c>
      <c r="B163" s="269">
        <v>24</v>
      </c>
      <c r="C163" s="269" t="s">
        <v>14</v>
      </c>
      <c r="D163" s="269" t="s">
        <v>14</v>
      </c>
      <c r="E163" s="258" t="s">
        <v>194</v>
      </c>
      <c r="F163" s="258" t="s">
        <v>17</v>
      </c>
      <c r="G163" s="258"/>
      <c r="H163" s="87">
        <v>1</v>
      </c>
      <c r="I163" s="87"/>
      <c r="J163" s="87" t="s">
        <v>221</v>
      </c>
      <c r="K163" s="87"/>
      <c r="L163" s="87"/>
      <c r="M163" s="87"/>
      <c r="N163" s="87"/>
      <c r="O163" s="109"/>
      <c r="P163" s="109">
        <f>P164</f>
        <v>2330800</v>
      </c>
      <c r="Q163" s="109" t="s">
        <v>171</v>
      </c>
      <c r="R163" s="258" t="s">
        <v>180</v>
      </c>
      <c r="S163" s="258" t="s">
        <v>171</v>
      </c>
      <c r="T163" s="68"/>
      <c r="U163" s="56"/>
      <c r="V163" s="56"/>
      <c r="W163" s="56"/>
      <c r="X163" s="2"/>
    </row>
    <row r="164" spans="1:24" x14ac:dyDescent="0.4">
      <c r="A164" s="289"/>
      <c r="B164" s="270"/>
      <c r="C164" s="270"/>
      <c r="D164" s="270"/>
      <c r="E164" s="258"/>
      <c r="F164" s="258"/>
      <c r="G164" s="258"/>
      <c r="H164" s="83">
        <v>1</v>
      </c>
      <c r="I164" s="83" t="s">
        <v>171</v>
      </c>
      <c r="J164" s="83" t="s">
        <v>200</v>
      </c>
      <c r="K164" s="83" t="s">
        <v>184</v>
      </c>
      <c r="L164" s="83"/>
      <c r="M164" s="83">
        <v>1</v>
      </c>
      <c r="N164" s="83"/>
      <c r="O164" s="80">
        <v>2330800</v>
      </c>
      <c r="P164" s="80">
        <f>O164</f>
        <v>2330800</v>
      </c>
      <c r="Q164" s="80"/>
      <c r="R164" s="258"/>
      <c r="S164" s="258"/>
      <c r="T164" s="68"/>
      <c r="U164" s="56"/>
      <c r="V164" s="56"/>
      <c r="W164" s="56"/>
      <c r="X164" s="2"/>
    </row>
    <row r="165" spans="1:24" ht="14.9" customHeight="1" x14ac:dyDescent="0.4">
      <c r="A165" s="283"/>
      <c r="B165" s="269">
        <v>25</v>
      </c>
      <c r="C165" s="269" t="s">
        <v>14</v>
      </c>
      <c r="D165" s="269" t="s">
        <v>14</v>
      </c>
      <c r="E165" s="258" t="s">
        <v>194</v>
      </c>
      <c r="F165" s="258" t="s">
        <v>17</v>
      </c>
      <c r="G165" s="258"/>
      <c r="H165" s="87">
        <v>1</v>
      </c>
      <c r="I165" s="87"/>
      <c r="J165" s="87" t="s">
        <v>226</v>
      </c>
      <c r="K165" s="87"/>
      <c r="L165" s="87"/>
      <c r="M165" s="87"/>
      <c r="N165" s="87"/>
      <c r="O165" s="109"/>
      <c r="P165" s="109">
        <f>P166</f>
        <v>1269864</v>
      </c>
      <c r="Q165" s="109" t="s">
        <v>171</v>
      </c>
      <c r="R165" s="258" t="s">
        <v>180</v>
      </c>
      <c r="S165" s="258" t="s">
        <v>171</v>
      </c>
      <c r="T165" s="68"/>
      <c r="U165" s="56"/>
      <c r="V165" s="56"/>
      <c r="W165" s="56"/>
      <c r="X165" s="2"/>
    </row>
    <row r="166" spans="1:24" x14ac:dyDescent="0.4">
      <c r="A166" s="284"/>
      <c r="B166" s="270"/>
      <c r="C166" s="270"/>
      <c r="D166" s="270"/>
      <c r="E166" s="258"/>
      <c r="F166" s="258"/>
      <c r="G166" s="258"/>
      <c r="H166" s="58">
        <v>1</v>
      </c>
      <c r="I166" s="58" t="s">
        <v>171</v>
      </c>
      <c r="J166" s="58" t="s">
        <v>227</v>
      </c>
      <c r="K166" s="58"/>
      <c r="L166" s="58"/>
      <c r="M166" s="58">
        <v>1</v>
      </c>
      <c r="N166" s="58"/>
      <c r="O166" s="61">
        <v>1269864</v>
      </c>
      <c r="P166" s="61">
        <f>O166</f>
        <v>1269864</v>
      </c>
      <c r="Q166" s="61"/>
      <c r="R166" s="258"/>
      <c r="S166" s="258"/>
      <c r="T166" s="68"/>
      <c r="U166" s="56"/>
      <c r="V166" s="56"/>
      <c r="W166" s="56"/>
      <c r="X166" s="2"/>
    </row>
    <row r="167" spans="1:24" ht="14.9" customHeight="1" x14ac:dyDescent="0.4">
      <c r="A167" s="283"/>
      <c r="B167" s="269">
        <v>26</v>
      </c>
      <c r="C167" s="269" t="s">
        <v>14</v>
      </c>
      <c r="D167" s="269" t="s">
        <v>14</v>
      </c>
      <c r="E167" s="258" t="s">
        <v>194</v>
      </c>
      <c r="F167" s="258" t="s">
        <v>17</v>
      </c>
      <c r="G167" s="258"/>
      <c r="H167" s="87">
        <v>1</v>
      </c>
      <c r="I167" s="87"/>
      <c r="J167" s="87" t="s">
        <v>228</v>
      </c>
      <c r="K167" s="87"/>
      <c r="L167" s="87"/>
      <c r="M167" s="87"/>
      <c r="N167" s="87"/>
      <c r="O167" s="109"/>
      <c r="P167" s="109">
        <f>P168</f>
        <v>1901676</v>
      </c>
      <c r="Q167" s="109" t="s">
        <v>171</v>
      </c>
      <c r="R167" s="258" t="s">
        <v>180</v>
      </c>
      <c r="S167" s="258" t="s">
        <v>171</v>
      </c>
      <c r="T167" s="68"/>
      <c r="U167" s="56"/>
      <c r="V167" s="56"/>
      <c r="W167" s="56"/>
      <c r="X167" s="2"/>
    </row>
    <row r="168" spans="1:24" x14ac:dyDescent="0.4">
      <c r="A168" s="284"/>
      <c r="B168" s="270"/>
      <c r="C168" s="270"/>
      <c r="D168" s="270"/>
      <c r="E168" s="258"/>
      <c r="F168" s="258"/>
      <c r="G168" s="258"/>
      <c r="H168" s="58">
        <v>1</v>
      </c>
      <c r="I168" s="58" t="s">
        <v>171</v>
      </c>
      <c r="J168" s="58" t="s">
        <v>229</v>
      </c>
      <c r="K168" s="58"/>
      <c r="L168" s="58"/>
      <c r="M168" s="58">
        <v>1</v>
      </c>
      <c r="N168" s="58"/>
      <c r="O168" s="61">
        <v>1901676</v>
      </c>
      <c r="P168" s="61">
        <f>O168</f>
        <v>1901676</v>
      </c>
      <c r="Q168" s="61"/>
      <c r="R168" s="258"/>
      <c r="S168" s="258"/>
      <c r="T168" s="68"/>
      <c r="U168" s="56"/>
      <c r="V168" s="56"/>
      <c r="W168" s="56"/>
      <c r="X168" s="2"/>
    </row>
    <row r="169" spans="1:24" ht="14.9" customHeight="1" x14ac:dyDescent="0.4">
      <c r="A169" s="279"/>
      <c r="B169" s="265">
        <v>27</v>
      </c>
      <c r="C169" s="269" t="s">
        <v>14</v>
      </c>
      <c r="D169" s="265" t="s">
        <v>22</v>
      </c>
      <c r="E169" s="258"/>
      <c r="F169" s="258" t="s">
        <v>7</v>
      </c>
      <c r="G169" s="258"/>
      <c r="H169" s="87">
        <v>2</v>
      </c>
      <c r="I169" s="87"/>
      <c r="J169" s="87" t="s">
        <v>231</v>
      </c>
      <c r="K169" s="87"/>
      <c r="L169" s="87"/>
      <c r="M169" s="87"/>
      <c r="N169" s="87"/>
      <c r="O169" s="109"/>
      <c r="P169" s="109">
        <f>P170+P171</f>
        <v>471087</v>
      </c>
      <c r="Q169" s="109" t="s">
        <v>171</v>
      </c>
      <c r="R169" s="259"/>
      <c r="S169" s="259"/>
      <c r="T169" s="68"/>
      <c r="U169" s="56"/>
      <c r="V169" s="56"/>
      <c r="W169" s="56"/>
      <c r="X169" s="2"/>
    </row>
    <row r="170" spans="1:24" x14ac:dyDescent="0.4">
      <c r="A170" s="280"/>
      <c r="B170" s="260"/>
      <c r="C170" s="270"/>
      <c r="D170" s="260"/>
      <c r="E170" s="258"/>
      <c r="F170" s="258"/>
      <c r="G170" s="258"/>
      <c r="H170" s="83">
        <v>1</v>
      </c>
      <c r="I170" s="83" t="s">
        <v>171</v>
      </c>
      <c r="J170" s="83">
        <v>1</v>
      </c>
      <c r="K170" s="83" t="s">
        <v>184</v>
      </c>
      <c r="L170" s="83"/>
      <c r="M170" s="83">
        <v>1</v>
      </c>
      <c r="N170" s="83"/>
      <c r="O170" s="80">
        <v>235638</v>
      </c>
      <c r="P170" s="80">
        <f>O170</f>
        <v>235638</v>
      </c>
      <c r="Q170" s="80"/>
      <c r="R170" s="260"/>
      <c r="S170" s="260"/>
      <c r="T170" s="68"/>
      <c r="U170" s="56"/>
      <c r="V170" s="56"/>
      <c r="W170" s="56"/>
      <c r="X170" s="2"/>
    </row>
    <row r="171" spans="1:24" x14ac:dyDescent="0.4">
      <c r="A171" s="281"/>
      <c r="B171" s="261"/>
      <c r="C171" s="79"/>
      <c r="D171" s="261"/>
      <c r="E171" s="258"/>
      <c r="F171" s="258"/>
      <c r="G171" s="258"/>
      <c r="H171" s="83">
        <v>2</v>
      </c>
      <c r="I171" s="83" t="s">
        <v>171</v>
      </c>
      <c r="J171" s="83">
        <v>2</v>
      </c>
      <c r="K171" s="83" t="s">
        <v>184</v>
      </c>
      <c r="L171" s="83"/>
      <c r="M171" s="83">
        <v>1</v>
      </c>
      <c r="N171" s="83"/>
      <c r="O171" s="80">
        <v>235449</v>
      </c>
      <c r="P171" s="80">
        <f>O171</f>
        <v>235449</v>
      </c>
      <c r="Q171" s="80"/>
      <c r="R171" s="261"/>
      <c r="S171" s="261"/>
      <c r="T171" s="68"/>
      <c r="U171" s="56"/>
      <c r="V171" s="56"/>
      <c r="W171" s="56"/>
      <c r="X171" s="2"/>
    </row>
    <row r="172" spans="1:24" ht="14.9" customHeight="1" x14ac:dyDescent="0.4">
      <c r="A172" s="279"/>
      <c r="B172" s="265"/>
      <c r="C172" s="269"/>
      <c r="D172" s="265"/>
      <c r="E172" s="258" t="s">
        <v>235</v>
      </c>
      <c r="F172" s="258" t="s">
        <v>18</v>
      </c>
      <c r="G172" s="282" t="s">
        <v>242</v>
      </c>
      <c r="H172" s="87">
        <v>1</v>
      </c>
      <c r="I172" s="87"/>
      <c r="J172" s="87" t="s">
        <v>243</v>
      </c>
      <c r="K172" s="87"/>
      <c r="L172" s="87"/>
      <c r="M172" s="87"/>
      <c r="N172" s="87"/>
      <c r="O172" s="109"/>
      <c r="P172" s="109"/>
      <c r="Q172" s="109"/>
      <c r="R172" s="258"/>
      <c r="S172" s="258"/>
      <c r="T172" s="68"/>
      <c r="U172" s="56"/>
      <c r="V172" s="56"/>
      <c r="W172" s="56"/>
      <c r="X172" s="2"/>
    </row>
    <row r="173" spans="1:24" ht="29.15" x14ac:dyDescent="0.4">
      <c r="A173" s="280"/>
      <c r="B173" s="260"/>
      <c r="C173" s="270"/>
      <c r="D173" s="260"/>
      <c r="E173" s="258"/>
      <c r="F173" s="258"/>
      <c r="G173" s="282"/>
      <c r="H173" s="81" t="s">
        <v>78</v>
      </c>
      <c r="I173" s="81" t="s">
        <v>244</v>
      </c>
      <c r="J173" s="81" t="s">
        <v>425</v>
      </c>
      <c r="K173" s="81" t="s">
        <v>184</v>
      </c>
      <c r="L173" s="141">
        <v>1</v>
      </c>
      <c r="M173" s="142">
        <v>1</v>
      </c>
      <c r="N173" s="142">
        <v>1</v>
      </c>
      <c r="O173" s="137">
        <v>9561579</v>
      </c>
      <c r="P173" s="137">
        <v>9561579</v>
      </c>
      <c r="Q173" s="80"/>
      <c r="R173" s="258"/>
      <c r="S173" s="258"/>
      <c r="T173" s="68"/>
      <c r="U173" s="56"/>
      <c r="V173" s="56"/>
      <c r="W173" s="56"/>
      <c r="X173" s="2"/>
    </row>
    <row r="174" spans="1:24" ht="14.9" customHeight="1" x14ac:dyDescent="0.4">
      <c r="A174" s="279"/>
      <c r="B174" s="265"/>
      <c r="C174" s="269"/>
      <c r="D174" s="265" t="s">
        <v>22</v>
      </c>
      <c r="E174" s="258" t="s">
        <v>334</v>
      </c>
      <c r="F174" s="258" t="s">
        <v>99</v>
      </c>
      <c r="G174" s="258"/>
      <c r="H174" s="87">
        <v>1</v>
      </c>
      <c r="I174" s="87"/>
      <c r="J174" s="87"/>
      <c r="K174" s="87"/>
      <c r="L174" s="87"/>
      <c r="M174" s="87"/>
      <c r="N174" s="87"/>
      <c r="O174" s="109"/>
      <c r="P174" s="109">
        <f>P175</f>
        <v>237401</v>
      </c>
      <c r="Q174" s="109"/>
      <c r="R174" s="258"/>
      <c r="S174" s="258"/>
      <c r="T174" s="68"/>
      <c r="U174" s="56"/>
      <c r="V174" s="56"/>
      <c r="W174" s="56"/>
      <c r="X174" s="2"/>
    </row>
    <row r="175" spans="1:24" x14ac:dyDescent="0.4">
      <c r="A175" s="280"/>
      <c r="B175" s="260"/>
      <c r="C175" s="270"/>
      <c r="D175" s="260"/>
      <c r="E175" s="258"/>
      <c r="F175" s="258"/>
      <c r="G175" s="258"/>
      <c r="H175" s="83">
        <v>1</v>
      </c>
      <c r="I175" s="83">
        <v>10264794</v>
      </c>
      <c r="J175" s="83" t="s">
        <v>335</v>
      </c>
      <c r="K175" s="83" t="s">
        <v>184</v>
      </c>
      <c r="L175" s="83">
        <v>1</v>
      </c>
      <c r="M175" s="83">
        <v>1</v>
      </c>
      <c r="N175" s="83">
        <v>1</v>
      </c>
      <c r="O175" s="80">
        <v>237401</v>
      </c>
      <c r="P175" s="80">
        <f>O175</f>
        <v>237401</v>
      </c>
      <c r="Q175" s="80"/>
      <c r="R175" s="258"/>
      <c r="S175" s="258"/>
      <c r="T175" s="68"/>
      <c r="U175" s="56"/>
      <c r="V175" s="56"/>
      <c r="W175" s="56"/>
      <c r="X175" s="2"/>
    </row>
    <row r="176" spans="1:24" ht="14.9" customHeight="1" x14ac:dyDescent="0.4">
      <c r="A176" s="279"/>
      <c r="B176" s="265"/>
      <c r="C176" s="269"/>
      <c r="D176" s="265" t="s">
        <v>10</v>
      </c>
      <c r="E176" s="258" t="s">
        <v>334</v>
      </c>
      <c r="F176" s="258" t="s">
        <v>2</v>
      </c>
      <c r="G176" s="258"/>
      <c r="H176" s="87">
        <v>2</v>
      </c>
      <c r="I176" s="87"/>
      <c r="J176" s="87" t="s">
        <v>336</v>
      </c>
      <c r="K176" s="87"/>
      <c r="L176" s="87"/>
      <c r="M176" s="87"/>
      <c r="N176" s="87"/>
      <c r="O176" s="109"/>
      <c r="P176" s="109"/>
      <c r="Q176" s="109"/>
      <c r="R176" s="258"/>
      <c r="S176" s="258"/>
      <c r="T176" s="68"/>
      <c r="U176" s="56"/>
      <c r="V176" s="56"/>
      <c r="W176" s="56"/>
      <c r="X176" s="2"/>
    </row>
    <row r="177" spans="1:24" x14ac:dyDescent="0.4">
      <c r="A177" s="280"/>
      <c r="B177" s="260"/>
      <c r="C177" s="270"/>
      <c r="D177" s="260"/>
      <c r="E177" s="258"/>
      <c r="F177" s="258"/>
      <c r="G177" s="258"/>
      <c r="H177" s="116">
        <v>1</v>
      </c>
      <c r="I177" s="116" t="s">
        <v>171</v>
      </c>
      <c r="J177" s="116" t="s">
        <v>337</v>
      </c>
      <c r="K177" s="116" t="s">
        <v>250</v>
      </c>
      <c r="L177" s="116">
        <v>1</v>
      </c>
      <c r="M177" s="116"/>
      <c r="N177" s="116"/>
      <c r="O177" s="90">
        <v>36928</v>
      </c>
      <c r="P177" s="90"/>
      <c r="Q177" s="90"/>
      <c r="R177" s="258"/>
      <c r="S177" s="258"/>
      <c r="T177" s="68"/>
      <c r="U177" s="56"/>
      <c r="V177" s="56"/>
      <c r="W177" s="56"/>
      <c r="X177" s="2"/>
    </row>
    <row r="178" spans="1:24" x14ac:dyDescent="0.4">
      <c r="A178" s="281"/>
      <c r="B178" s="261"/>
      <c r="C178" s="79"/>
      <c r="D178" s="261"/>
      <c r="E178" s="258"/>
      <c r="F178" s="258"/>
      <c r="G178" s="258"/>
      <c r="H178" s="116">
        <v>2</v>
      </c>
      <c r="I178" s="116" t="s">
        <v>171</v>
      </c>
      <c r="J178" s="116" t="s">
        <v>338</v>
      </c>
      <c r="K178" s="116" t="s">
        <v>250</v>
      </c>
      <c r="L178" s="116">
        <v>1</v>
      </c>
      <c r="M178" s="116"/>
      <c r="N178" s="116"/>
      <c r="O178" s="90">
        <v>48938</v>
      </c>
      <c r="P178" s="90"/>
      <c r="Q178" s="90"/>
      <c r="R178" s="87"/>
      <c r="S178" s="87"/>
      <c r="T178" s="68"/>
      <c r="U178" s="56"/>
      <c r="V178" s="56"/>
      <c r="W178" s="56"/>
      <c r="X178" s="2"/>
    </row>
    <row r="179" spans="1:24" ht="14.9" customHeight="1" x14ac:dyDescent="0.4">
      <c r="A179" s="279"/>
      <c r="B179" s="265"/>
      <c r="C179" s="269"/>
      <c r="D179" s="265" t="s">
        <v>22</v>
      </c>
      <c r="E179" s="258" t="s">
        <v>334</v>
      </c>
      <c r="F179" s="258" t="s">
        <v>99</v>
      </c>
      <c r="G179" s="258"/>
      <c r="H179" s="87">
        <v>2</v>
      </c>
      <c r="I179" s="87"/>
      <c r="J179" s="87" t="s">
        <v>339</v>
      </c>
      <c r="K179" s="87"/>
      <c r="L179" s="87"/>
      <c r="M179" s="87"/>
      <c r="N179" s="87"/>
      <c r="O179" s="109"/>
      <c r="P179" s="109"/>
      <c r="Q179" s="109"/>
      <c r="R179" s="258"/>
      <c r="S179" s="258"/>
      <c r="T179" s="68"/>
      <c r="U179" s="56"/>
      <c r="V179" s="56"/>
      <c r="W179" s="56"/>
      <c r="X179" s="2"/>
    </row>
    <row r="180" spans="1:24" ht="29.15" x14ac:dyDescent="0.4">
      <c r="A180" s="280"/>
      <c r="B180" s="260"/>
      <c r="C180" s="270"/>
      <c r="D180" s="260"/>
      <c r="E180" s="258"/>
      <c r="F180" s="258"/>
      <c r="G180" s="258"/>
      <c r="H180" s="83" t="s">
        <v>78</v>
      </c>
      <c r="I180" s="83">
        <v>11442316</v>
      </c>
      <c r="J180" s="83" t="s">
        <v>340</v>
      </c>
      <c r="K180" s="83" t="s">
        <v>184</v>
      </c>
      <c r="L180" s="83">
        <v>1</v>
      </c>
      <c r="M180" s="83">
        <v>1</v>
      </c>
      <c r="N180" s="83">
        <v>1</v>
      </c>
      <c r="O180" s="80">
        <v>0</v>
      </c>
      <c r="P180" s="80"/>
      <c r="Q180" s="80"/>
      <c r="R180" s="258"/>
      <c r="S180" s="258"/>
      <c r="T180" s="68"/>
      <c r="U180" s="56"/>
      <c r="V180" s="56"/>
      <c r="W180" s="56"/>
      <c r="X180" s="2"/>
    </row>
    <row r="181" spans="1:24" x14ac:dyDescent="0.4">
      <c r="A181" s="280"/>
      <c r="B181" s="260"/>
      <c r="C181" s="79"/>
      <c r="D181" s="260"/>
      <c r="E181" s="259"/>
      <c r="F181" s="259"/>
      <c r="G181" s="259"/>
      <c r="H181" s="84" t="s">
        <v>79</v>
      </c>
      <c r="I181" s="84">
        <v>11144963</v>
      </c>
      <c r="J181" s="84" t="s">
        <v>341</v>
      </c>
      <c r="K181" s="84" t="s">
        <v>184</v>
      </c>
      <c r="L181" s="84">
        <v>1</v>
      </c>
      <c r="M181" s="84">
        <v>1</v>
      </c>
      <c r="N181" s="84">
        <v>1</v>
      </c>
      <c r="O181" s="85">
        <v>0</v>
      </c>
      <c r="P181" s="85"/>
      <c r="Q181" s="85"/>
      <c r="R181" s="79"/>
      <c r="S181" s="79"/>
      <c r="T181" s="68"/>
      <c r="U181" s="56"/>
      <c r="V181" s="56"/>
      <c r="W181" s="56"/>
      <c r="X181" s="2"/>
    </row>
    <row r="182" spans="1:24" ht="14.9" customHeight="1" x14ac:dyDescent="0.4">
      <c r="A182" s="262"/>
      <c r="B182" s="258"/>
      <c r="C182" s="258"/>
      <c r="D182" s="258" t="s">
        <v>22</v>
      </c>
      <c r="E182" s="258" t="s">
        <v>334</v>
      </c>
      <c r="F182" s="258" t="s">
        <v>7</v>
      </c>
      <c r="G182" s="258"/>
      <c r="H182" s="87">
        <v>2</v>
      </c>
      <c r="I182" s="87"/>
      <c r="J182" s="87" t="s">
        <v>339</v>
      </c>
      <c r="K182" s="87"/>
      <c r="L182" s="87"/>
      <c r="M182" s="87"/>
      <c r="N182" s="87"/>
      <c r="O182" s="109"/>
      <c r="P182" s="109"/>
      <c r="Q182" s="109"/>
      <c r="R182" s="259"/>
      <c r="S182" s="259"/>
      <c r="T182" s="68"/>
      <c r="U182" s="56"/>
      <c r="V182" s="56"/>
      <c r="W182" s="56"/>
      <c r="X182" s="2"/>
    </row>
    <row r="183" spans="1:24" ht="15" x14ac:dyDescent="0.4">
      <c r="A183" s="262"/>
      <c r="B183" s="258"/>
      <c r="C183" s="258"/>
      <c r="D183" s="258"/>
      <c r="E183" s="258"/>
      <c r="F183" s="258"/>
      <c r="G183" s="258"/>
      <c r="H183" s="116">
        <v>1</v>
      </c>
      <c r="I183" s="117">
        <v>6046654</v>
      </c>
      <c r="J183" s="118" t="s">
        <v>342</v>
      </c>
      <c r="K183" s="116" t="s">
        <v>250</v>
      </c>
      <c r="L183" s="117">
        <v>6</v>
      </c>
      <c r="M183" s="116"/>
      <c r="N183" s="116"/>
      <c r="O183" s="122">
        <v>348611</v>
      </c>
      <c r="P183" s="122"/>
      <c r="Q183" s="122"/>
      <c r="R183" s="260"/>
      <c r="S183" s="260"/>
      <c r="T183" s="68"/>
      <c r="U183" s="56"/>
      <c r="V183" s="56"/>
      <c r="W183" s="56"/>
      <c r="X183" s="2"/>
    </row>
    <row r="184" spans="1:24" ht="15" x14ac:dyDescent="0.4">
      <c r="A184" s="262"/>
      <c r="B184" s="258"/>
      <c r="C184" s="87"/>
      <c r="D184" s="258"/>
      <c r="E184" s="258"/>
      <c r="F184" s="258"/>
      <c r="G184" s="258"/>
      <c r="H184" s="116">
        <v>2</v>
      </c>
      <c r="I184" s="119">
        <v>10495782</v>
      </c>
      <c r="J184" s="120" t="s">
        <v>343</v>
      </c>
      <c r="K184" s="116" t="s">
        <v>250</v>
      </c>
      <c r="L184" s="119">
        <v>12</v>
      </c>
      <c r="M184" s="116"/>
      <c r="N184" s="116"/>
      <c r="O184" s="123">
        <v>220663</v>
      </c>
      <c r="P184" s="123"/>
      <c r="Q184" s="123"/>
      <c r="R184" s="260"/>
      <c r="S184" s="260"/>
      <c r="T184" s="68"/>
      <c r="U184" s="56"/>
      <c r="V184" s="56"/>
      <c r="W184" s="56"/>
      <c r="X184" s="2"/>
    </row>
    <row r="185" spans="1:24" ht="15" x14ac:dyDescent="0.4">
      <c r="A185" s="262"/>
      <c r="B185" s="258"/>
      <c r="C185" s="2"/>
      <c r="D185" s="258"/>
      <c r="E185" s="258"/>
      <c r="F185" s="258"/>
      <c r="G185" s="258"/>
      <c r="H185" s="116">
        <v>3</v>
      </c>
      <c r="I185" s="117">
        <v>9312473</v>
      </c>
      <c r="J185" s="118" t="s">
        <v>344</v>
      </c>
      <c r="K185" s="116" t="s">
        <v>250</v>
      </c>
      <c r="L185" s="117">
        <v>30</v>
      </c>
      <c r="M185" s="88"/>
      <c r="N185" s="88"/>
      <c r="O185" s="122">
        <v>62522</v>
      </c>
      <c r="P185" s="122"/>
      <c r="Q185" s="122"/>
      <c r="R185" s="260"/>
      <c r="S185" s="260"/>
    </row>
    <row r="186" spans="1:24" ht="15" x14ac:dyDescent="0.4">
      <c r="A186" s="262"/>
      <c r="B186" s="258"/>
      <c r="C186" s="2"/>
      <c r="D186" s="258"/>
      <c r="E186" s="258"/>
      <c r="F186" s="258"/>
      <c r="G186" s="258"/>
      <c r="H186" s="116">
        <v>4</v>
      </c>
      <c r="I186" s="119">
        <v>11851927</v>
      </c>
      <c r="J186" s="120" t="s">
        <v>345</v>
      </c>
      <c r="K186" s="116" t="s">
        <v>250</v>
      </c>
      <c r="L186" s="119">
        <v>21</v>
      </c>
      <c r="M186" s="88"/>
      <c r="N186" s="88"/>
      <c r="O186" s="123">
        <v>113000</v>
      </c>
      <c r="P186" s="123"/>
      <c r="Q186" s="123"/>
      <c r="R186" s="260"/>
      <c r="S186" s="260"/>
    </row>
    <row r="187" spans="1:24" ht="15" x14ac:dyDescent="0.4">
      <c r="A187" s="262"/>
      <c r="B187" s="258"/>
      <c r="C187" s="2"/>
      <c r="D187" s="258"/>
      <c r="E187" s="258"/>
      <c r="F187" s="258"/>
      <c r="G187" s="258"/>
      <c r="H187" s="116">
        <v>5</v>
      </c>
      <c r="I187" s="119">
        <v>5930155</v>
      </c>
      <c r="J187" s="120" t="s">
        <v>344</v>
      </c>
      <c r="K187" s="116" t="s">
        <v>250</v>
      </c>
      <c r="L187" s="119">
        <v>4</v>
      </c>
      <c r="M187" s="88"/>
      <c r="N187" s="88"/>
      <c r="O187" s="123">
        <v>286126</v>
      </c>
      <c r="P187" s="123"/>
      <c r="Q187" s="123"/>
      <c r="R187" s="260"/>
      <c r="S187" s="260"/>
    </row>
    <row r="188" spans="1:24" ht="30" x14ac:dyDescent="0.4">
      <c r="A188" s="262"/>
      <c r="B188" s="258"/>
      <c r="C188" s="2"/>
      <c r="D188" s="258"/>
      <c r="E188" s="258"/>
      <c r="F188" s="258"/>
      <c r="G188" s="258"/>
      <c r="H188" s="116">
        <v>6</v>
      </c>
      <c r="I188" s="117">
        <v>11273874</v>
      </c>
      <c r="J188" s="118" t="s">
        <v>346</v>
      </c>
      <c r="K188" s="116" t="s">
        <v>250</v>
      </c>
      <c r="L188" s="117">
        <v>14</v>
      </c>
      <c r="M188" s="88"/>
      <c r="N188" s="88"/>
      <c r="O188" s="122">
        <v>53328</v>
      </c>
      <c r="P188" s="122"/>
      <c r="Q188" s="122"/>
      <c r="R188" s="260"/>
      <c r="S188" s="260"/>
    </row>
    <row r="189" spans="1:24" ht="15" x14ac:dyDescent="0.4">
      <c r="A189" s="262"/>
      <c r="B189" s="258"/>
      <c r="C189" s="2"/>
      <c r="D189" s="258"/>
      <c r="E189" s="258"/>
      <c r="F189" s="258"/>
      <c r="G189" s="258"/>
      <c r="H189" s="116">
        <v>7</v>
      </c>
      <c r="I189" s="119">
        <v>13922760</v>
      </c>
      <c r="J189" s="120" t="s">
        <v>347</v>
      </c>
      <c r="K189" s="116" t="s">
        <v>250</v>
      </c>
      <c r="L189" s="119">
        <v>2</v>
      </c>
      <c r="M189" s="88"/>
      <c r="N189" s="88"/>
      <c r="O189" s="123">
        <v>137134</v>
      </c>
      <c r="P189" s="123"/>
      <c r="Q189" s="123"/>
      <c r="R189" s="260"/>
      <c r="S189" s="260"/>
    </row>
    <row r="190" spans="1:24" ht="15" x14ac:dyDescent="0.4">
      <c r="A190" s="262"/>
      <c r="B190" s="258"/>
      <c r="C190" s="2"/>
      <c r="D190" s="258"/>
      <c r="E190" s="258"/>
      <c r="F190" s="258"/>
      <c r="G190" s="258"/>
      <c r="H190" s="116">
        <v>8</v>
      </c>
      <c r="I190" s="117">
        <v>5989291</v>
      </c>
      <c r="J190" s="118" t="s">
        <v>348</v>
      </c>
      <c r="K190" s="116" t="s">
        <v>250</v>
      </c>
      <c r="L190" s="117">
        <v>3</v>
      </c>
      <c r="M190" s="88"/>
      <c r="N190" s="88"/>
      <c r="O190" s="122">
        <v>91000</v>
      </c>
      <c r="P190" s="122"/>
      <c r="Q190" s="122"/>
      <c r="R190" s="260"/>
      <c r="S190" s="260"/>
    </row>
    <row r="191" spans="1:24" ht="15" x14ac:dyDescent="0.4">
      <c r="A191" s="262"/>
      <c r="B191" s="258"/>
      <c r="C191" s="2"/>
      <c r="D191" s="258"/>
      <c r="E191" s="258"/>
      <c r="F191" s="258"/>
      <c r="G191" s="258"/>
      <c r="H191" s="116">
        <v>9</v>
      </c>
      <c r="I191" s="117">
        <v>9733909</v>
      </c>
      <c r="J191" s="118" t="s">
        <v>344</v>
      </c>
      <c r="K191" s="116" t="s">
        <v>250</v>
      </c>
      <c r="L191" s="117">
        <v>2</v>
      </c>
      <c r="M191" s="88"/>
      <c r="N191" s="88"/>
      <c r="O191" s="122">
        <v>90940</v>
      </c>
      <c r="P191" s="122"/>
      <c r="Q191" s="122"/>
      <c r="R191" s="260"/>
      <c r="S191" s="260"/>
    </row>
    <row r="192" spans="1:24" ht="15" x14ac:dyDescent="0.4">
      <c r="A192" s="262"/>
      <c r="B192" s="258"/>
      <c r="C192" s="2"/>
      <c r="D192" s="258"/>
      <c r="E192" s="258"/>
      <c r="F192" s="258"/>
      <c r="G192" s="258"/>
      <c r="H192" s="116">
        <v>10</v>
      </c>
      <c r="I192" s="119">
        <v>10283396</v>
      </c>
      <c r="J192" s="120" t="s">
        <v>349</v>
      </c>
      <c r="K192" s="116" t="s">
        <v>250</v>
      </c>
      <c r="L192" s="119">
        <v>1</v>
      </c>
      <c r="M192" s="88"/>
      <c r="N192" s="88"/>
      <c r="O192" s="123">
        <v>261000</v>
      </c>
      <c r="P192" s="123"/>
      <c r="Q192" s="123"/>
      <c r="R192" s="260"/>
      <c r="S192" s="260"/>
    </row>
    <row r="193" spans="1:19" ht="15" x14ac:dyDescent="0.4">
      <c r="A193" s="262"/>
      <c r="B193" s="258"/>
      <c r="C193" s="2"/>
      <c r="D193" s="258"/>
      <c r="E193" s="258"/>
      <c r="F193" s="258"/>
      <c r="G193" s="258"/>
      <c r="H193" s="116">
        <v>11</v>
      </c>
      <c r="I193" s="117">
        <v>2294157</v>
      </c>
      <c r="J193" s="118" t="s">
        <v>350</v>
      </c>
      <c r="K193" s="116" t="s">
        <v>250</v>
      </c>
      <c r="L193" s="117">
        <v>6</v>
      </c>
      <c r="M193" s="88"/>
      <c r="N193" s="88"/>
      <c r="O193" s="122">
        <v>9995</v>
      </c>
      <c r="P193" s="122"/>
      <c r="Q193" s="122"/>
      <c r="R193" s="260"/>
      <c r="S193" s="260"/>
    </row>
    <row r="194" spans="1:19" ht="15" x14ac:dyDescent="0.4">
      <c r="A194" s="262"/>
      <c r="B194" s="258"/>
      <c r="C194" s="2"/>
      <c r="D194" s="258"/>
      <c r="E194" s="258"/>
      <c r="F194" s="258"/>
      <c r="G194" s="258"/>
      <c r="H194" s="116">
        <v>12</v>
      </c>
      <c r="I194" s="119">
        <v>11849195</v>
      </c>
      <c r="J194" s="120" t="s">
        <v>351</v>
      </c>
      <c r="K194" s="116" t="s">
        <v>250</v>
      </c>
      <c r="L194" s="119">
        <v>1</v>
      </c>
      <c r="M194" s="88"/>
      <c r="N194" s="88"/>
      <c r="O194" s="123">
        <v>52000</v>
      </c>
      <c r="P194" s="123"/>
      <c r="Q194" s="123"/>
      <c r="R194" s="260"/>
      <c r="S194" s="260"/>
    </row>
    <row r="195" spans="1:19" ht="15" x14ac:dyDescent="0.4">
      <c r="A195" s="262"/>
      <c r="B195" s="258"/>
      <c r="C195" s="2"/>
      <c r="D195" s="258"/>
      <c r="E195" s="258"/>
      <c r="F195" s="258"/>
      <c r="G195" s="258"/>
      <c r="H195" s="116">
        <v>13</v>
      </c>
      <c r="I195" s="117">
        <v>11251891</v>
      </c>
      <c r="J195" s="118" t="s">
        <v>345</v>
      </c>
      <c r="K195" s="116" t="s">
        <v>250</v>
      </c>
      <c r="L195" s="117">
        <v>30</v>
      </c>
      <c r="M195" s="88"/>
      <c r="N195" s="88"/>
      <c r="O195" s="122">
        <v>1550</v>
      </c>
      <c r="P195" s="122"/>
      <c r="Q195" s="122"/>
      <c r="R195" s="260"/>
      <c r="S195" s="260"/>
    </row>
    <row r="196" spans="1:19" ht="15" x14ac:dyDescent="0.4">
      <c r="A196" s="262"/>
      <c r="B196" s="258"/>
      <c r="C196" s="2"/>
      <c r="D196" s="258"/>
      <c r="E196" s="258"/>
      <c r="F196" s="258"/>
      <c r="G196" s="258"/>
      <c r="H196" s="116">
        <v>14</v>
      </c>
      <c r="I196" s="117">
        <v>8087612</v>
      </c>
      <c r="J196" s="118" t="s">
        <v>345</v>
      </c>
      <c r="K196" s="116" t="s">
        <v>250</v>
      </c>
      <c r="L196" s="117">
        <v>8</v>
      </c>
      <c r="M196" s="88"/>
      <c r="N196" s="88"/>
      <c r="O196" s="122">
        <v>5000</v>
      </c>
      <c r="P196" s="122"/>
      <c r="Q196" s="122"/>
      <c r="R196" s="260"/>
      <c r="S196" s="260"/>
    </row>
    <row r="197" spans="1:19" ht="15" x14ac:dyDescent="0.4">
      <c r="A197" s="262"/>
      <c r="B197" s="258"/>
      <c r="C197" s="2"/>
      <c r="D197" s="258"/>
      <c r="E197" s="258"/>
      <c r="F197" s="258"/>
      <c r="G197" s="258"/>
      <c r="H197" s="116">
        <v>15</v>
      </c>
      <c r="I197" s="117">
        <v>3557750</v>
      </c>
      <c r="J197" s="118" t="s">
        <v>344</v>
      </c>
      <c r="K197" s="116" t="s">
        <v>250</v>
      </c>
      <c r="L197" s="117">
        <v>4</v>
      </c>
      <c r="M197" s="88"/>
      <c r="N197" s="88"/>
      <c r="O197" s="122">
        <v>7392</v>
      </c>
      <c r="P197" s="122"/>
      <c r="Q197" s="122"/>
      <c r="R197" s="260"/>
      <c r="S197" s="260"/>
    </row>
    <row r="198" spans="1:19" ht="15" x14ac:dyDescent="0.4">
      <c r="A198" s="262"/>
      <c r="B198" s="258"/>
      <c r="C198" s="2"/>
      <c r="D198" s="258"/>
      <c r="E198" s="258"/>
      <c r="F198" s="258"/>
      <c r="G198" s="258"/>
      <c r="H198" s="116">
        <v>16</v>
      </c>
      <c r="I198" s="119">
        <v>718031</v>
      </c>
      <c r="J198" s="120" t="s">
        <v>344</v>
      </c>
      <c r="K198" s="116" t="s">
        <v>250</v>
      </c>
      <c r="L198" s="119">
        <v>4</v>
      </c>
      <c r="M198" s="88"/>
      <c r="N198" s="88"/>
      <c r="O198" s="123">
        <v>5448</v>
      </c>
      <c r="P198" s="123"/>
      <c r="Q198" s="123"/>
      <c r="R198" s="260"/>
      <c r="S198" s="260"/>
    </row>
    <row r="199" spans="1:19" ht="15" x14ac:dyDescent="0.4">
      <c r="A199" s="262"/>
      <c r="B199" s="258"/>
      <c r="C199" s="2"/>
      <c r="D199" s="258"/>
      <c r="E199" s="258"/>
      <c r="F199" s="258"/>
      <c r="G199" s="258"/>
      <c r="H199" s="116">
        <v>17</v>
      </c>
      <c r="I199" s="119">
        <v>1661062</v>
      </c>
      <c r="J199" s="120" t="s">
        <v>345</v>
      </c>
      <c r="K199" s="116" t="s">
        <v>250</v>
      </c>
      <c r="L199" s="119">
        <v>8</v>
      </c>
      <c r="M199" s="88"/>
      <c r="N199" s="88"/>
      <c r="O199" s="123">
        <v>2358</v>
      </c>
      <c r="P199" s="123"/>
      <c r="Q199" s="123"/>
      <c r="R199" s="260"/>
      <c r="S199" s="260"/>
    </row>
    <row r="200" spans="1:19" ht="15" x14ac:dyDescent="0.4">
      <c r="A200" s="262"/>
      <c r="B200" s="258"/>
      <c r="C200" s="2"/>
      <c r="D200" s="258"/>
      <c r="E200" s="258"/>
      <c r="F200" s="258"/>
      <c r="G200" s="258"/>
      <c r="H200" s="116">
        <v>18</v>
      </c>
      <c r="I200" s="117">
        <v>200064</v>
      </c>
      <c r="J200" s="118" t="s">
        <v>345</v>
      </c>
      <c r="K200" s="116" t="s">
        <v>250</v>
      </c>
      <c r="L200" s="117">
        <v>6</v>
      </c>
      <c r="M200" s="88"/>
      <c r="N200" s="88"/>
      <c r="O200" s="122">
        <v>3048</v>
      </c>
      <c r="P200" s="122"/>
      <c r="Q200" s="122"/>
      <c r="R200" s="260"/>
      <c r="S200" s="260"/>
    </row>
    <row r="201" spans="1:19" ht="30" x14ac:dyDescent="0.4">
      <c r="A201" s="262"/>
      <c r="B201" s="258"/>
      <c r="C201" s="2"/>
      <c r="D201" s="258"/>
      <c r="E201" s="258"/>
      <c r="F201" s="258"/>
      <c r="G201" s="258"/>
      <c r="H201" s="116">
        <v>19</v>
      </c>
      <c r="I201" s="117">
        <v>11199394</v>
      </c>
      <c r="J201" s="118" t="s">
        <v>352</v>
      </c>
      <c r="K201" s="116" t="s">
        <v>250</v>
      </c>
      <c r="L201" s="117">
        <v>2</v>
      </c>
      <c r="M201" s="88"/>
      <c r="N201" s="88"/>
      <c r="O201" s="122">
        <v>7727</v>
      </c>
      <c r="P201" s="122"/>
      <c r="Q201" s="122"/>
      <c r="R201" s="260"/>
      <c r="S201" s="260"/>
    </row>
    <row r="202" spans="1:19" ht="15" x14ac:dyDescent="0.4">
      <c r="A202" s="262"/>
      <c r="B202" s="258"/>
      <c r="C202" s="2"/>
      <c r="D202" s="258"/>
      <c r="E202" s="258"/>
      <c r="F202" s="258"/>
      <c r="G202" s="258"/>
      <c r="H202" s="116">
        <v>20</v>
      </c>
      <c r="I202" s="119">
        <v>11464563</v>
      </c>
      <c r="J202" s="120" t="s">
        <v>345</v>
      </c>
      <c r="K202" s="116" t="s">
        <v>250</v>
      </c>
      <c r="L202" s="119">
        <v>16</v>
      </c>
      <c r="M202" s="88"/>
      <c r="N202" s="88"/>
      <c r="O202" s="123">
        <v>900</v>
      </c>
      <c r="P202" s="123"/>
      <c r="Q202" s="123"/>
      <c r="R202" s="260"/>
      <c r="S202" s="260"/>
    </row>
    <row r="203" spans="1:19" ht="15" x14ac:dyDescent="0.4">
      <c r="A203" s="262"/>
      <c r="B203" s="258"/>
      <c r="C203" s="2"/>
      <c r="D203" s="258"/>
      <c r="E203" s="258"/>
      <c r="F203" s="258"/>
      <c r="G203" s="258"/>
      <c r="H203" s="116">
        <v>21</v>
      </c>
      <c r="I203" s="117">
        <v>2649720</v>
      </c>
      <c r="J203" s="118" t="s">
        <v>345</v>
      </c>
      <c r="K203" s="116" t="s">
        <v>250</v>
      </c>
      <c r="L203" s="117">
        <v>2</v>
      </c>
      <c r="M203" s="88"/>
      <c r="N203" s="88"/>
      <c r="O203" s="122">
        <v>6600</v>
      </c>
      <c r="P203" s="122"/>
      <c r="Q203" s="122"/>
      <c r="R203" s="260"/>
      <c r="S203" s="260"/>
    </row>
    <row r="204" spans="1:19" ht="15" x14ac:dyDescent="0.4">
      <c r="A204" s="262"/>
      <c r="B204" s="258"/>
      <c r="C204" s="2"/>
      <c r="D204" s="258"/>
      <c r="E204" s="258"/>
      <c r="F204" s="258"/>
      <c r="G204" s="258"/>
      <c r="H204" s="116">
        <v>22</v>
      </c>
      <c r="I204" s="119">
        <v>200067</v>
      </c>
      <c r="J204" s="120" t="s">
        <v>345</v>
      </c>
      <c r="K204" s="116" t="s">
        <v>250</v>
      </c>
      <c r="L204" s="119">
        <v>6</v>
      </c>
      <c r="M204" s="88"/>
      <c r="N204" s="88"/>
      <c r="O204" s="123">
        <v>2160</v>
      </c>
      <c r="P204" s="123"/>
      <c r="Q204" s="123"/>
      <c r="R204" s="260"/>
      <c r="S204" s="260"/>
    </row>
    <row r="205" spans="1:19" ht="15" x14ac:dyDescent="0.4">
      <c r="A205" s="262"/>
      <c r="B205" s="258"/>
      <c r="C205" s="2"/>
      <c r="D205" s="258"/>
      <c r="E205" s="258"/>
      <c r="F205" s="258"/>
      <c r="G205" s="258"/>
      <c r="H205" s="116">
        <v>23</v>
      </c>
      <c r="I205" s="119">
        <v>10665516</v>
      </c>
      <c r="J205" s="120" t="s">
        <v>353</v>
      </c>
      <c r="K205" s="116" t="s">
        <v>250</v>
      </c>
      <c r="L205" s="119">
        <v>1</v>
      </c>
      <c r="M205" s="88"/>
      <c r="N205" s="88"/>
      <c r="O205" s="123">
        <v>12500</v>
      </c>
      <c r="P205" s="123"/>
      <c r="Q205" s="123"/>
      <c r="R205" s="260"/>
      <c r="S205" s="260"/>
    </row>
    <row r="206" spans="1:19" ht="15" x14ac:dyDescent="0.4">
      <c r="A206" s="262"/>
      <c r="B206" s="258"/>
      <c r="C206" s="2"/>
      <c r="D206" s="258"/>
      <c r="E206" s="258"/>
      <c r="F206" s="258"/>
      <c r="G206" s="258"/>
      <c r="H206" s="116">
        <v>24</v>
      </c>
      <c r="I206" s="121">
        <v>3174976</v>
      </c>
      <c r="J206" s="120" t="s">
        <v>354</v>
      </c>
      <c r="K206" s="116" t="s">
        <v>250</v>
      </c>
      <c r="L206" s="119">
        <v>12</v>
      </c>
      <c r="M206" s="88"/>
      <c r="N206" s="88"/>
      <c r="O206" s="123">
        <v>1000</v>
      </c>
      <c r="P206" s="123"/>
      <c r="Q206" s="123"/>
      <c r="R206" s="260"/>
      <c r="S206" s="260"/>
    </row>
    <row r="207" spans="1:19" ht="15" x14ac:dyDescent="0.4">
      <c r="A207" s="262"/>
      <c r="B207" s="258"/>
      <c r="C207" s="2"/>
      <c r="D207" s="258"/>
      <c r="E207" s="258"/>
      <c r="F207" s="258"/>
      <c r="G207" s="258"/>
      <c r="H207" s="116">
        <v>25</v>
      </c>
      <c r="I207" s="117">
        <v>6189479</v>
      </c>
      <c r="J207" s="118" t="s">
        <v>347</v>
      </c>
      <c r="K207" s="116" t="s">
        <v>250</v>
      </c>
      <c r="L207" s="117">
        <v>2</v>
      </c>
      <c r="M207" s="88"/>
      <c r="N207" s="88"/>
      <c r="O207" s="122">
        <v>5000</v>
      </c>
      <c r="P207" s="122"/>
      <c r="Q207" s="122"/>
      <c r="R207" s="260"/>
      <c r="S207" s="260"/>
    </row>
    <row r="208" spans="1:19" ht="15" x14ac:dyDescent="0.4">
      <c r="A208" s="262"/>
      <c r="B208" s="258"/>
      <c r="C208" s="2"/>
      <c r="D208" s="258"/>
      <c r="E208" s="258"/>
      <c r="F208" s="258"/>
      <c r="G208" s="258"/>
      <c r="H208" s="116">
        <v>26</v>
      </c>
      <c r="I208" s="117">
        <v>5769733</v>
      </c>
      <c r="J208" s="118" t="s">
        <v>345</v>
      </c>
      <c r="K208" s="116" t="s">
        <v>250</v>
      </c>
      <c r="L208" s="117">
        <v>3</v>
      </c>
      <c r="M208" s="88"/>
      <c r="N208" s="88"/>
      <c r="O208" s="122">
        <v>2500</v>
      </c>
      <c r="P208" s="122"/>
      <c r="Q208" s="122"/>
      <c r="R208" s="260"/>
      <c r="S208" s="260"/>
    </row>
    <row r="209" spans="1:19" ht="15" x14ac:dyDescent="0.4">
      <c r="A209" s="262"/>
      <c r="B209" s="258"/>
      <c r="C209" s="2"/>
      <c r="D209" s="258"/>
      <c r="E209" s="258"/>
      <c r="F209" s="258"/>
      <c r="G209" s="258"/>
      <c r="H209" s="116">
        <v>27</v>
      </c>
      <c r="I209" s="117">
        <v>10584014</v>
      </c>
      <c r="J209" s="118" t="s">
        <v>345</v>
      </c>
      <c r="K209" s="116" t="s">
        <v>250</v>
      </c>
      <c r="L209" s="117">
        <v>4</v>
      </c>
      <c r="M209" s="88"/>
      <c r="N209" s="88"/>
      <c r="O209" s="122">
        <v>1464</v>
      </c>
      <c r="P209" s="122"/>
      <c r="Q209" s="122"/>
      <c r="R209" s="260"/>
      <c r="S209" s="260"/>
    </row>
    <row r="210" spans="1:19" ht="15" x14ac:dyDescent="0.4">
      <c r="A210" s="262"/>
      <c r="B210" s="258"/>
      <c r="C210" s="2"/>
      <c r="D210" s="258"/>
      <c r="E210" s="258"/>
      <c r="F210" s="258"/>
      <c r="G210" s="258"/>
      <c r="H210" s="116">
        <v>28</v>
      </c>
      <c r="I210" s="119">
        <v>11767535</v>
      </c>
      <c r="J210" s="120" t="s">
        <v>345</v>
      </c>
      <c r="K210" s="116" t="s">
        <v>250</v>
      </c>
      <c r="L210" s="119">
        <v>2</v>
      </c>
      <c r="M210" s="88"/>
      <c r="N210" s="88"/>
      <c r="O210" s="123">
        <v>2500</v>
      </c>
      <c r="P210" s="123"/>
      <c r="Q210" s="123"/>
      <c r="R210" s="260"/>
      <c r="S210" s="260"/>
    </row>
    <row r="211" spans="1:19" ht="15" x14ac:dyDescent="0.4">
      <c r="A211" s="262"/>
      <c r="B211" s="258"/>
      <c r="C211" s="2"/>
      <c r="D211" s="258"/>
      <c r="E211" s="258"/>
      <c r="F211" s="258"/>
      <c r="G211" s="258"/>
      <c r="H211" s="116">
        <v>29</v>
      </c>
      <c r="I211" s="119">
        <v>1675110</v>
      </c>
      <c r="J211" s="120" t="s">
        <v>345</v>
      </c>
      <c r="K211" s="116" t="s">
        <v>250</v>
      </c>
      <c r="L211" s="119">
        <v>2</v>
      </c>
      <c r="M211" s="88"/>
      <c r="N211" s="88"/>
      <c r="O211" s="123">
        <v>2203</v>
      </c>
      <c r="P211" s="123"/>
      <c r="Q211" s="123"/>
      <c r="R211" s="260"/>
      <c r="S211" s="260"/>
    </row>
    <row r="212" spans="1:19" ht="15" x14ac:dyDescent="0.4">
      <c r="A212" s="262"/>
      <c r="B212" s="258"/>
      <c r="C212" s="2"/>
      <c r="D212" s="258"/>
      <c r="E212" s="258"/>
      <c r="F212" s="258"/>
      <c r="G212" s="258"/>
      <c r="H212" s="116">
        <v>30</v>
      </c>
      <c r="I212" s="117">
        <v>1651951</v>
      </c>
      <c r="J212" s="118" t="s">
        <v>345</v>
      </c>
      <c r="K212" s="116" t="s">
        <v>250</v>
      </c>
      <c r="L212" s="117">
        <v>8</v>
      </c>
      <c r="M212" s="88"/>
      <c r="N212" s="88"/>
      <c r="O212" s="122">
        <v>493</v>
      </c>
      <c r="P212" s="122"/>
      <c r="Q212" s="122"/>
      <c r="R212" s="260"/>
      <c r="S212" s="260"/>
    </row>
    <row r="213" spans="1:19" ht="15" x14ac:dyDescent="0.4">
      <c r="A213" s="262"/>
      <c r="B213" s="258"/>
      <c r="C213" s="2"/>
      <c r="D213" s="258"/>
      <c r="E213" s="258"/>
      <c r="F213" s="258"/>
      <c r="G213" s="258"/>
      <c r="H213" s="116">
        <v>31</v>
      </c>
      <c r="I213" s="119">
        <v>13553686</v>
      </c>
      <c r="J213" s="120" t="s">
        <v>347</v>
      </c>
      <c r="K213" s="116" t="s">
        <v>250</v>
      </c>
      <c r="L213" s="119">
        <v>16</v>
      </c>
      <c r="M213" s="88"/>
      <c r="N213" s="88"/>
      <c r="O213" s="123">
        <v>220</v>
      </c>
      <c r="P213" s="123"/>
      <c r="Q213" s="123"/>
      <c r="R213" s="260"/>
      <c r="S213" s="260"/>
    </row>
    <row r="214" spans="1:19" ht="15" x14ac:dyDescent="0.4">
      <c r="A214" s="262"/>
      <c r="B214" s="258"/>
      <c r="C214" s="2"/>
      <c r="D214" s="258"/>
      <c r="E214" s="258"/>
      <c r="F214" s="258"/>
      <c r="G214" s="258"/>
      <c r="H214" s="116">
        <v>32</v>
      </c>
      <c r="I214" s="117">
        <v>200186</v>
      </c>
      <c r="J214" s="118" t="s">
        <v>355</v>
      </c>
      <c r="K214" s="116" t="s">
        <v>250</v>
      </c>
      <c r="L214" s="117">
        <v>16</v>
      </c>
      <c r="M214" s="88"/>
      <c r="N214" s="88"/>
      <c r="O214" s="122">
        <v>167</v>
      </c>
      <c r="P214" s="122"/>
      <c r="Q214" s="122"/>
      <c r="R214" s="260"/>
      <c r="S214" s="260"/>
    </row>
    <row r="215" spans="1:19" ht="15" x14ac:dyDescent="0.4">
      <c r="A215" s="262"/>
      <c r="B215" s="258"/>
      <c r="C215" s="2"/>
      <c r="D215" s="258"/>
      <c r="E215" s="258"/>
      <c r="F215" s="258"/>
      <c r="G215" s="258"/>
      <c r="H215" s="116">
        <v>33</v>
      </c>
      <c r="I215" s="121">
        <v>1063151</v>
      </c>
      <c r="J215" s="120" t="s">
        <v>356</v>
      </c>
      <c r="K215" s="116" t="s">
        <v>250</v>
      </c>
      <c r="L215" s="119">
        <v>2</v>
      </c>
      <c r="M215" s="88"/>
      <c r="N215" s="88"/>
      <c r="O215" s="123">
        <v>1000</v>
      </c>
      <c r="P215" s="123"/>
      <c r="Q215" s="123"/>
      <c r="R215" s="260"/>
      <c r="S215" s="260"/>
    </row>
    <row r="216" spans="1:19" ht="15" x14ac:dyDescent="0.4">
      <c r="A216" s="262"/>
      <c r="B216" s="258"/>
      <c r="C216" s="2"/>
      <c r="D216" s="258"/>
      <c r="E216" s="258"/>
      <c r="F216" s="258"/>
      <c r="G216" s="258"/>
      <c r="H216" s="116">
        <v>34</v>
      </c>
      <c r="I216" s="117">
        <v>7929948</v>
      </c>
      <c r="J216" s="118" t="s">
        <v>356</v>
      </c>
      <c r="K216" s="116" t="s">
        <v>250</v>
      </c>
      <c r="L216" s="117">
        <v>2</v>
      </c>
      <c r="M216" s="88"/>
      <c r="N216" s="88"/>
      <c r="O216" s="122">
        <v>1000</v>
      </c>
      <c r="P216" s="122"/>
      <c r="Q216" s="122"/>
      <c r="R216" s="260"/>
      <c r="S216" s="260"/>
    </row>
    <row r="217" spans="1:19" ht="15" x14ac:dyDescent="0.4">
      <c r="A217" s="262"/>
      <c r="B217" s="258"/>
      <c r="C217" s="2"/>
      <c r="D217" s="258"/>
      <c r="E217" s="258"/>
      <c r="F217" s="258"/>
      <c r="G217" s="258"/>
      <c r="H217" s="116">
        <v>35</v>
      </c>
      <c r="I217" s="119">
        <v>200203</v>
      </c>
      <c r="J217" s="120" t="s">
        <v>345</v>
      </c>
      <c r="K217" s="116" t="s">
        <v>250</v>
      </c>
      <c r="L217" s="119">
        <v>8</v>
      </c>
      <c r="M217" s="88"/>
      <c r="N217" s="88"/>
      <c r="O217" s="123">
        <v>214</v>
      </c>
      <c r="P217" s="123"/>
      <c r="Q217" s="123"/>
      <c r="R217" s="260"/>
      <c r="S217" s="260"/>
    </row>
    <row r="218" spans="1:19" ht="15" x14ac:dyDescent="0.4">
      <c r="A218" s="262"/>
      <c r="B218" s="258"/>
      <c r="C218" s="2"/>
      <c r="D218" s="258"/>
      <c r="E218" s="258"/>
      <c r="F218" s="258"/>
      <c r="G218" s="258"/>
      <c r="H218" s="116">
        <v>36</v>
      </c>
      <c r="I218" s="117">
        <v>1660980</v>
      </c>
      <c r="J218" s="118" t="s">
        <v>345</v>
      </c>
      <c r="K218" s="116" t="s">
        <v>250</v>
      </c>
      <c r="L218" s="117">
        <v>20</v>
      </c>
      <c r="M218" s="88"/>
      <c r="N218" s="88"/>
      <c r="O218" s="122">
        <v>71</v>
      </c>
      <c r="P218" s="122"/>
      <c r="Q218" s="122"/>
      <c r="R218" s="260"/>
      <c r="S218" s="260"/>
    </row>
    <row r="219" spans="1:19" ht="15" x14ac:dyDescent="0.4">
      <c r="A219" s="262"/>
      <c r="B219" s="258"/>
      <c r="C219" s="2"/>
      <c r="D219" s="258"/>
      <c r="E219" s="258"/>
      <c r="F219" s="258"/>
      <c r="G219" s="258"/>
      <c r="H219" s="116">
        <v>37</v>
      </c>
      <c r="I219" s="119">
        <v>1675166</v>
      </c>
      <c r="J219" s="120" t="s">
        <v>345</v>
      </c>
      <c r="K219" s="116" t="s">
        <v>250</v>
      </c>
      <c r="L219" s="119">
        <v>12</v>
      </c>
      <c r="M219" s="88"/>
      <c r="N219" s="88"/>
      <c r="O219" s="123">
        <v>114</v>
      </c>
      <c r="P219" s="123"/>
      <c r="Q219" s="123"/>
      <c r="R219" s="260"/>
      <c r="S219" s="260"/>
    </row>
    <row r="220" spans="1:19" ht="15" x14ac:dyDescent="0.4">
      <c r="A220" s="262"/>
      <c r="B220" s="258"/>
      <c r="C220" s="2"/>
      <c r="D220" s="258"/>
      <c r="E220" s="258"/>
      <c r="F220" s="258"/>
      <c r="G220" s="258"/>
      <c r="H220" s="116">
        <v>38</v>
      </c>
      <c r="I220" s="117">
        <v>1675122</v>
      </c>
      <c r="J220" s="118" t="s">
        <v>345</v>
      </c>
      <c r="K220" s="116" t="s">
        <v>250</v>
      </c>
      <c r="L220" s="117">
        <v>2</v>
      </c>
      <c r="M220" s="88"/>
      <c r="N220" s="88"/>
      <c r="O220" s="122">
        <v>206</v>
      </c>
      <c r="P220" s="122"/>
      <c r="Q220" s="122"/>
      <c r="R220" s="260"/>
      <c r="S220" s="260"/>
    </row>
    <row r="221" spans="1:19" ht="15" x14ac:dyDescent="0.4">
      <c r="A221" s="262"/>
      <c r="B221" s="258"/>
      <c r="C221" s="2"/>
      <c r="D221" s="258"/>
      <c r="E221" s="258"/>
      <c r="F221" s="258"/>
      <c r="G221" s="258"/>
      <c r="H221" s="116">
        <v>39</v>
      </c>
      <c r="I221" s="119">
        <v>1660969</v>
      </c>
      <c r="J221" s="120" t="s">
        <v>345</v>
      </c>
      <c r="K221" s="116" t="s">
        <v>250</v>
      </c>
      <c r="L221" s="119">
        <v>2</v>
      </c>
      <c r="M221" s="88"/>
      <c r="N221" s="88"/>
      <c r="O221" s="123">
        <v>87</v>
      </c>
      <c r="P221" s="123"/>
      <c r="Q221" s="123"/>
      <c r="R221" s="260"/>
      <c r="S221" s="260"/>
    </row>
    <row r="222" spans="1:19" ht="15" x14ac:dyDescent="0.4">
      <c r="A222" s="262"/>
      <c r="B222" s="258"/>
      <c r="C222" s="2"/>
      <c r="D222" s="258"/>
      <c r="E222" s="258"/>
      <c r="F222" s="258"/>
      <c r="G222" s="258"/>
      <c r="H222" s="116">
        <v>40</v>
      </c>
      <c r="I222" s="117">
        <v>1660991</v>
      </c>
      <c r="J222" s="118" t="s">
        <v>345</v>
      </c>
      <c r="K222" s="116" t="s">
        <v>250</v>
      </c>
      <c r="L222" s="117">
        <v>2</v>
      </c>
      <c r="M222" s="88"/>
      <c r="N222" s="88"/>
      <c r="O222" s="122">
        <v>80</v>
      </c>
      <c r="P222" s="122"/>
      <c r="Q222" s="122"/>
      <c r="R222" s="260"/>
      <c r="S222" s="260"/>
    </row>
    <row r="223" spans="1:19" ht="15" x14ac:dyDescent="0.4">
      <c r="A223" s="262"/>
      <c r="B223" s="258"/>
      <c r="C223" s="2"/>
      <c r="D223" s="258"/>
      <c r="E223" s="258"/>
      <c r="F223" s="258"/>
      <c r="G223" s="258"/>
      <c r="H223" s="116">
        <v>41</v>
      </c>
      <c r="I223" s="119">
        <v>997929527</v>
      </c>
      <c r="J223" s="120" t="s">
        <v>345</v>
      </c>
      <c r="K223" s="116" t="s">
        <v>250</v>
      </c>
      <c r="L223" s="119">
        <v>1</v>
      </c>
      <c r="M223" s="88"/>
      <c r="N223" s="88"/>
      <c r="O223" s="123">
        <v>206</v>
      </c>
      <c r="P223" s="123"/>
      <c r="Q223" s="123"/>
      <c r="R223" s="260"/>
      <c r="S223" s="260"/>
    </row>
    <row r="224" spans="1:19" ht="15" x14ac:dyDescent="0.4">
      <c r="A224" s="262"/>
      <c r="B224" s="258"/>
      <c r="C224" s="2"/>
      <c r="D224" s="258"/>
      <c r="E224" s="258"/>
      <c r="F224" s="258"/>
      <c r="G224" s="258"/>
      <c r="H224" s="116">
        <v>42</v>
      </c>
      <c r="I224" s="119">
        <v>997929528</v>
      </c>
      <c r="J224" s="120" t="s">
        <v>345</v>
      </c>
      <c r="K224" s="116" t="s">
        <v>250</v>
      </c>
      <c r="L224" s="119">
        <v>1</v>
      </c>
      <c r="M224" s="88"/>
      <c r="N224" s="88"/>
      <c r="O224" s="123">
        <v>206</v>
      </c>
      <c r="P224" s="123"/>
      <c r="Q224" s="123"/>
      <c r="R224" s="260"/>
      <c r="S224" s="260"/>
    </row>
    <row r="225" spans="1:24" ht="15" x14ac:dyDescent="0.4">
      <c r="A225" s="262"/>
      <c r="B225" s="258"/>
      <c r="C225" s="2"/>
      <c r="D225" s="258"/>
      <c r="E225" s="258"/>
      <c r="F225" s="258"/>
      <c r="G225" s="258"/>
      <c r="H225" s="116">
        <v>43</v>
      </c>
      <c r="I225" s="119">
        <v>9839878</v>
      </c>
      <c r="J225" s="120" t="s">
        <v>345</v>
      </c>
      <c r="K225" s="116" t="s">
        <v>250</v>
      </c>
      <c r="L225" s="119">
        <v>4</v>
      </c>
      <c r="M225" s="88"/>
      <c r="N225" s="88"/>
      <c r="O225" s="123">
        <v>206</v>
      </c>
      <c r="P225" s="123"/>
      <c r="Q225" s="123"/>
      <c r="R225" s="260"/>
      <c r="S225" s="260"/>
    </row>
    <row r="226" spans="1:24" ht="15" x14ac:dyDescent="0.4">
      <c r="A226" s="262"/>
      <c r="B226" s="258"/>
      <c r="C226" s="2"/>
      <c r="D226" s="258"/>
      <c r="E226" s="258"/>
      <c r="F226" s="258"/>
      <c r="G226" s="258"/>
      <c r="H226" s="116">
        <v>44</v>
      </c>
      <c r="I226" s="117">
        <v>13608430</v>
      </c>
      <c r="J226" s="118" t="s">
        <v>348</v>
      </c>
      <c r="K226" s="116" t="s">
        <v>250</v>
      </c>
      <c r="L226" s="117">
        <v>4</v>
      </c>
      <c r="M226" s="88"/>
      <c r="N226" s="88"/>
      <c r="O226" s="122">
        <v>80000</v>
      </c>
      <c r="P226" s="122"/>
      <c r="Q226" s="122"/>
      <c r="R226" s="260"/>
      <c r="S226" s="260"/>
    </row>
    <row r="227" spans="1:24" ht="15" x14ac:dyDescent="0.4">
      <c r="A227" s="262"/>
      <c r="B227" s="258"/>
      <c r="C227" s="2"/>
      <c r="D227" s="258"/>
      <c r="E227" s="258"/>
      <c r="F227" s="258"/>
      <c r="G227" s="258"/>
      <c r="H227" s="116">
        <v>45</v>
      </c>
      <c r="I227" s="119">
        <v>5989287</v>
      </c>
      <c r="J227" s="120" t="s">
        <v>348</v>
      </c>
      <c r="K227" s="116" t="s">
        <v>250</v>
      </c>
      <c r="L227" s="119">
        <v>8</v>
      </c>
      <c r="M227" s="88"/>
      <c r="N227" s="88"/>
      <c r="O227" s="123">
        <v>80000</v>
      </c>
      <c r="P227" s="123"/>
      <c r="Q227" s="123"/>
      <c r="R227" s="260"/>
      <c r="S227" s="260"/>
    </row>
    <row r="228" spans="1:24" ht="15" x14ac:dyDescent="0.4">
      <c r="A228" s="262"/>
      <c r="B228" s="258"/>
      <c r="C228" s="2"/>
      <c r="D228" s="258"/>
      <c r="E228" s="258"/>
      <c r="F228" s="258"/>
      <c r="G228" s="258"/>
      <c r="H228" s="116">
        <v>46</v>
      </c>
      <c r="I228" s="117">
        <v>10614439</v>
      </c>
      <c r="J228" s="118" t="s">
        <v>347</v>
      </c>
      <c r="K228" s="116" t="s">
        <v>250</v>
      </c>
      <c r="L228" s="117">
        <v>4</v>
      </c>
      <c r="M228" s="88"/>
      <c r="N228" s="88"/>
      <c r="O228" s="122">
        <v>500</v>
      </c>
      <c r="P228" s="122"/>
      <c r="Q228" s="122"/>
      <c r="R228" s="260"/>
      <c r="S228" s="260"/>
    </row>
    <row r="229" spans="1:24" ht="15" x14ac:dyDescent="0.4">
      <c r="A229" s="262"/>
      <c r="B229" s="258"/>
      <c r="C229" s="2"/>
      <c r="D229" s="258"/>
      <c r="E229" s="258"/>
      <c r="F229" s="258"/>
      <c r="G229" s="258"/>
      <c r="H229" s="116">
        <v>47</v>
      </c>
      <c r="I229" s="119">
        <v>16768430</v>
      </c>
      <c r="J229" s="120" t="s">
        <v>347</v>
      </c>
      <c r="K229" s="116" t="s">
        <v>250</v>
      </c>
      <c r="L229" s="119">
        <v>2</v>
      </c>
      <c r="M229" s="88"/>
      <c r="N229" s="88"/>
      <c r="O229" s="123">
        <v>500</v>
      </c>
      <c r="P229" s="123"/>
      <c r="Q229" s="123"/>
      <c r="R229" s="260"/>
      <c r="S229" s="260"/>
    </row>
    <row r="230" spans="1:24" ht="15" x14ac:dyDescent="0.4">
      <c r="A230" s="262"/>
      <c r="B230" s="258"/>
      <c r="C230" s="2"/>
      <c r="D230" s="258"/>
      <c r="E230" s="258"/>
      <c r="F230" s="258"/>
      <c r="G230" s="258"/>
      <c r="H230" s="116">
        <v>48</v>
      </c>
      <c r="I230" s="117">
        <v>5085874</v>
      </c>
      <c r="J230" s="118" t="s">
        <v>347</v>
      </c>
      <c r="K230" s="116" t="s">
        <v>250</v>
      </c>
      <c r="L230" s="117">
        <v>1</v>
      </c>
      <c r="M230" s="88"/>
      <c r="N230" s="88"/>
      <c r="O230" s="122">
        <v>500</v>
      </c>
      <c r="P230" s="122"/>
      <c r="Q230" s="122"/>
      <c r="R230" s="260"/>
      <c r="S230" s="260"/>
    </row>
    <row r="231" spans="1:24" ht="15" x14ac:dyDescent="0.4">
      <c r="A231" s="262"/>
      <c r="B231" s="258"/>
      <c r="C231" s="2"/>
      <c r="D231" s="258"/>
      <c r="E231" s="258"/>
      <c r="F231" s="258"/>
      <c r="G231" s="258"/>
      <c r="H231" s="116">
        <v>49</v>
      </c>
      <c r="I231" s="119">
        <v>4862590</v>
      </c>
      <c r="J231" s="120" t="s">
        <v>347</v>
      </c>
      <c r="K231" s="116" t="s">
        <v>250</v>
      </c>
      <c r="L231" s="119">
        <v>1</v>
      </c>
      <c r="M231" s="88"/>
      <c r="N231" s="88"/>
      <c r="O231" s="123">
        <v>500</v>
      </c>
      <c r="P231" s="123"/>
      <c r="Q231" s="123"/>
      <c r="R231" s="261"/>
      <c r="S231" s="261"/>
    </row>
    <row r="232" spans="1:24" ht="14.9" customHeight="1" x14ac:dyDescent="0.4">
      <c r="A232" s="262" t="s">
        <v>357</v>
      </c>
      <c r="B232" s="258"/>
      <c r="C232" s="138" t="s">
        <v>48</v>
      </c>
      <c r="D232" s="258" t="s">
        <v>22</v>
      </c>
      <c r="E232" s="258" t="s">
        <v>52</v>
      </c>
      <c r="F232" s="258" t="s">
        <v>2</v>
      </c>
      <c r="G232" s="258"/>
      <c r="H232" s="87">
        <v>35</v>
      </c>
      <c r="I232" s="87"/>
      <c r="J232" s="87" t="s">
        <v>358</v>
      </c>
      <c r="K232" s="87"/>
      <c r="L232" s="87"/>
      <c r="M232" s="87"/>
      <c r="N232" s="87"/>
      <c r="O232" s="139"/>
      <c r="P232" s="139"/>
      <c r="Q232" s="87"/>
      <c r="R232" s="87" t="s">
        <v>190</v>
      </c>
      <c r="S232" s="87" t="s">
        <v>187</v>
      </c>
    </row>
    <row r="233" spans="1:24" s="57" customFormat="1" x14ac:dyDescent="0.4">
      <c r="A233" s="262"/>
      <c r="B233" s="258"/>
      <c r="C233" s="53"/>
      <c r="D233" s="258"/>
      <c r="E233" s="258"/>
      <c r="F233" s="258"/>
      <c r="G233" s="258"/>
      <c r="H233" s="88" t="s">
        <v>78</v>
      </c>
      <c r="I233" s="132" t="s">
        <v>125</v>
      </c>
      <c r="J233" s="132" t="s">
        <v>359</v>
      </c>
      <c r="K233" s="116" t="s">
        <v>250</v>
      </c>
      <c r="L233" s="127">
        <v>10</v>
      </c>
      <c r="M233" s="136"/>
      <c r="N233" s="136"/>
      <c r="O233" s="133">
        <v>1700</v>
      </c>
      <c r="P233" s="134"/>
      <c r="Q233" s="91"/>
      <c r="R233" s="87"/>
      <c r="S233" s="87"/>
      <c r="T233" s="125"/>
      <c r="U233" s="125"/>
      <c r="V233" s="125"/>
      <c r="W233" s="125"/>
      <c r="X233" s="125"/>
    </row>
    <row r="234" spans="1:24" x14ac:dyDescent="0.4">
      <c r="A234" s="262"/>
      <c r="B234" s="258"/>
      <c r="C234" s="53"/>
      <c r="D234" s="258"/>
      <c r="E234" s="258"/>
      <c r="F234" s="258"/>
      <c r="G234" s="258"/>
      <c r="H234" s="88" t="s">
        <v>79</v>
      </c>
      <c r="I234" s="135">
        <v>621001605</v>
      </c>
      <c r="J234" s="132" t="s">
        <v>360</v>
      </c>
      <c r="K234" s="116" t="s">
        <v>250</v>
      </c>
      <c r="L234" s="127">
        <v>30</v>
      </c>
      <c r="M234" s="88"/>
      <c r="N234" s="88"/>
      <c r="O234" s="134">
        <v>5400</v>
      </c>
      <c r="P234" s="134"/>
      <c r="Q234" s="91"/>
      <c r="R234" s="87"/>
      <c r="S234" s="87"/>
    </row>
    <row r="235" spans="1:24" x14ac:dyDescent="0.4">
      <c r="A235" s="262"/>
      <c r="B235" s="258"/>
      <c r="C235" s="53"/>
      <c r="D235" s="258"/>
      <c r="E235" s="258"/>
      <c r="F235" s="258"/>
      <c r="G235" s="258"/>
      <c r="H235" s="88" t="s">
        <v>80</v>
      </c>
      <c r="I235" s="132">
        <v>2465052</v>
      </c>
      <c r="J235" s="132" t="s">
        <v>361</v>
      </c>
      <c r="K235" s="116" t="s">
        <v>250</v>
      </c>
      <c r="L235" s="127">
        <v>50</v>
      </c>
      <c r="M235" s="88"/>
      <c r="N235" s="88"/>
      <c r="O235" s="133">
        <v>2700</v>
      </c>
      <c r="P235" s="134"/>
      <c r="Q235" s="91"/>
      <c r="R235" s="87"/>
      <c r="S235" s="87"/>
    </row>
    <row r="236" spans="1:24" x14ac:dyDescent="0.4">
      <c r="A236" s="262"/>
      <c r="B236" s="258"/>
      <c r="C236" s="53"/>
      <c r="D236" s="258"/>
      <c r="E236" s="258"/>
      <c r="F236" s="258"/>
      <c r="G236" s="258"/>
      <c r="H236" s="88" t="s">
        <v>81</v>
      </c>
      <c r="I236" s="132">
        <v>2952735</v>
      </c>
      <c r="J236" s="132" t="s">
        <v>362</v>
      </c>
      <c r="K236" s="116" t="s">
        <v>250</v>
      </c>
      <c r="L236" s="127">
        <v>4</v>
      </c>
      <c r="M236" s="88"/>
      <c r="N236" s="88"/>
      <c r="O236" s="133">
        <v>62702</v>
      </c>
      <c r="P236" s="134"/>
      <c r="Q236" s="91"/>
      <c r="R236" s="87"/>
      <c r="S236" s="87"/>
    </row>
    <row r="237" spans="1:24" x14ac:dyDescent="0.4">
      <c r="A237" s="262"/>
      <c r="B237" s="258"/>
      <c r="C237" s="53"/>
      <c r="D237" s="258"/>
      <c r="E237" s="258"/>
      <c r="F237" s="258"/>
      <c r="G237" s="258"/>
      <c r="H237" s="88" t="s">
        <v>82</v>
      </c>
      <c r="I237" s="132" t="s">
        <v>363</v>
      </c>
      <c r="J237" s="132" t="s">
        <v>364</v>
      </c>
      <c r="K237" s="116" t="s">
        <v>250</v>
      </c>
      <c r="L237" s="127">
        <v>10</v>
      </c>
      <c r="M237" s="88"/>
      <c r="N237" s="88"/>
      <c r="O237" s="133">
        <v>2000</v>
      </c>
      <c r="P237" s="134"/>
      <c r="Q237" s="91"/>
      <c r="R237" s="87"/>
      <c r="S237" s="87"/>
    </row>
    <row r="238" spans="1:24" x14ac:dyDescent="0.4">
      <c r="A238" s="262"/>
      <c r="B238" s="258"/>
      <c r="C238" s="53"/>
      <c r="D238" s="258"/>
      <c r="E238" s="258"/>
      <c r="F238" s="258"/>
      <c r="G238" s="258"/>
      <c r="H238" s="88" t="s">
        <v>83</v>
      </c>
      <c r="I238" s="132">
        <v>661318057</v>
      </c>
      <c r="J238" s="132" t="s">
        <v>365</v>
      </c>
      <c r="K238" s="116" t="s">
        <v>250</v>
      </c>
      <c r="L238" s="127">
        <v>20</v>
      </c>
      <c r="M238" s="88"/>
      <c r="N238" s="88"/>
      <c r="O238" s="133">
        <v>15405</v>
      </c>
      <c r="P238" s="134"/>
      <c r="Q238" s="91"/>
      <c r="R238" s="87"/>
      <c r="S238" s="87"/>
    </row>
    <row r="239" spans="1:24" x14ac:dyDescent="0.4">
      <c r="A239" s="262"/>
      <c r="B239" s="258"/>
      <c r="C239" s="53"/>
      <c r="D239" s="258"/>
      <c r="E239" s="258"/>
      <c r="F239" s="258"/>
      <c r="G239" s="258"/>
      <c r="H239" s="88" t="s">
        <v>84</v>
      </c>
      <c r="I239" s="132">
        <v>2804431</v>
      </c>
      <c r="J239" s="132" t="s">
        <v>366</v>
      </c>
      <c r="K239" s="116" t="s">
        <v>250</v>
      </c>
      <c r="L239" s="127">
        <v>100</v>
      </c>
      <c r="M239" s="88"/>
      <c r="N239" s="88"/>
      <c r="O239" s="133">
        <v>1250</v>
      </c>
      <c r="P239" s="134"/>
      <c r="Q239" s="91"/>
      <c r="R239" s="87"/>
      <c r="S239" s="87"/>
    </row>
    <row r="240" spans="1:24" x14ac:dyDescent="0.4">
      <c r="A240" s="262"/>
      <c r="B240" s="258"/>
      <c r="C240" s="53"/>
      <c r="D240" s="258"/>
      <c r="E240" s="258"/>
      <c r="F240" s="258"/>
      <c r="G240" s="258"/>
      <c r="H240" s="88" t="s">
        <v>85</v>
      </c>
      <c r="I240" s="89">
        <v>2804428</v>
      </c>
      <c r="J240" s="89" t="s">
        <v>367</v>
      </c>
      <c r="K240" s="116" t="s">
        <v>250</v>
      </c>
      <c r="L240" s="88">
        <v>100</v>
      </c>
      <c r="M240" s="88"/>
      <c r="N240" s="88"/>
      <c r="O240" s="133">
        <v>1310</v>
      </c>
      <c r="P240" s="134"/>
      <c r="Q240" s="91"/>
      <c r="R240" s="87"/>
      <c r="S240" s="87"/>
    </row>
    <row r="241" spans="1:19" x14ac:dyDescent="0.4">
      <c r="A241" s="262"/>
      <c r="B241" s="258"/>
      <c r="C241" s="53"/>
      <c r="D241" s="258"/>
      <c r="E241" s="258"/>
      <c r="F241" s="258"/>
      <c r="G241" s="258"/>
      <c r="H241" s="88" t="s">
        <v>86</v>
      </c>
      <c r="I241" s="132">
        <v>6869514</v>
      </c>
      <c r="J241" s="132" t="s">
        <v>368</v>
      </c>
      <c r="K241" s="116" t="s">
        <v>250</v>
      </c>
      <c r="L241" s="127">
        <v>100</v>
      </c>
      <c r="M241" s="88"/>
      <c r="N241" s="88"/>
      <c r="O241" s="133">
        <v>1327</v>
      </c>
      <c r="P241" s="134"/>
      <c r="Q241" s="91"/>
      <c r="R241" s="87"/>
      <c r="S241" s="87"/>
    </row>
    <row r="242" spans="1:19" x14ac:dyDescent="0.4">
      <c r="A242" s="262"/>
      <c r="B242" s="258"/>
      <c r="C242" s="53"/>
      <c r="D242" s="258"/>
      <c r="E242" s="258"/>
      <c r="F242" s="258"/>
      <c r="G242" s="258"/>
      <c r="H242" s="88" t="s">
        <v>87</v>
      </c>
      <c r="I242" s="132">
        <v>2804426</v>
      </c>
      <c r="J242" s="132" t="s">
        <v>369</v>
      </c>
      <c r="K242" s="116" t="s">
        <v>250</v>
      </c>
      <c r="L242" s="127">
        <v>100</v>
      </c>
      <c r="M242" s="88"/>
      <c r="N242" s="88"/>
      <c r="O242" s="133">
        <v>1215</v>
      </c>
      <c r="P242" s="134"/>
      <c r="Q242" s="91"/>
      <c r="R242" s="87"/>
      <c r="S242" s="87"/>
    </row>
    <row r="243" spans="1:19" x14ac:dyDescent="0.4">
      <c r="A243" s="262"/>
      <c r="B243" s="258"/>
      <c r="C243" s="53"/>
      <c r="D243" s="258"/>
      <c r="E243" s="258"/>
      <c r="F243" s="258"/>
      <c r="G243" s="258"/>
      <c r="H243" s="88" t="s">
        <v>88</v>
      </c>
      <c r="I243" s="132">
        <v>8554261</v>
      </c>
      <c r="J243" s="132" t="s">
        <v>370</v>
      </c>
      <c r="K243" s="116" t="s">
        <v>250</v>
      </c>
      <c r="L243" s="127">
        <v>100</v>
      </c>
      <c r="M243" s="88"/>
      <c r="N243" s="88"/>
      <c r="O243" s="133">
        <v>2020</v>
      </c>
      <c r="P243" s="134"/>
      <c r="Q243" s="91"/>
      <c r="R243" s="87"/>
      <c r="S243" s="87"/>
    </row>
    <row r="244" spans="1:19" x14ac:dyDescent="0.4">
      <c r="A244" s="262"/>
      <c r="B244" s="258"/>
      <c r="C244" s="53"/>
      <c r="D244" s="258"/>
      <c r="E244" s="258"/>
      <c r="F244" s="258"/>
      <c r="G244" s="258"/>
      <c r="H244" s="88" t="s">
        <v>89</v>
      </c>
      <c r="I244" s="132">
        <v>8514740</v>
      </c>
      <c r="J244" s="132" t="s">
        <v>371</v>
      </c>
      <c r="K244" s="116" t="s">
        <v>250</v>
      </c>
      <c r="L244" s="127">
        <v>100</v>
      </c>
      <c r="M244" s="88"/>
      <c r="N244" s="88"/>
      <c r="O244" s="133">
        <v>2410</v>
      </c>
      <c r="P244" s="134"/>
      <c r="Q244" s="91"/>
      <c r="R244" s="87"/>
      <c r="S244" s="87"/>
    </row>
    <row r="245" spans="1:19" x14ac:dyDescent="0.4">
      <c r="A245" s="262"/>
      <c r="B245" s="258"/>
      <c r="C245" s="53"/>
      <c r="D245" s="258"/>
      <c r="E245" s="258"/>
      <c r="F245" s="258"/>
      <c r="G245" s="258"/>
      <c r="H245" s="88" t="s">
        <v>90</v>
      </c>
      <c r="I245" s="132">
        <v>5489956</v>
      </c>
      <c r="J245" s="132" t="e">
        <f>H236:J237</f>
        <v>#VALUE!</v>
      </c>
      <c r="K245" s="116" t="s">
        <v>250</v>
      </c>
      <c r="L245" s="127">
        <v>100</v>
      </c>
      <c r="M245" s="88"/>
      <c r="N245" s="88"/>
      <c r="O245" s="133">
        <v>3200</v>
      </c>
      <c r="P245" s="134"/>
      <c r="Q245" s="91"/>
      <c r="R245" s="87"/>
      <c r="S245" s="87"/>
    </row>
    <row r="246" spans="1:19" x14ac:dyDescent="0.4">
      <c r="A246" s="262"/>
      <c r="B246" s="258"/>
      <c r="C246" s="53"/>
      <c r="D246" s="258"/>
      <c r="E246" s="258"/>
      <c r="F246" s="258"/>
      <c r="G246" s="258"/>
      <c r="H246" s="88" t="s">
        <v>91</v>
      </c>
      <c r="I246" s="132">
        <v>592000065</v>
      </c>
      <c r="J246" s="132" t="s">
        <v>372</v>
      </c>
      <c r="K246" s="116" t="s">
        <v>250</v>
      </c>
      <c r="L246" s="127">
        <v>12</v>
      </c>
      <c r="M246" s="88"/>
      <c r="N246" s="88"/>
      <c r="O246" s="133">
        <v>16585</v>
      </c>
      <c r="P246" s="134"/>
      <c r="Q246" s="91"/>
      <c r="R246" s="87"/>
      <c r="S246" s="87"/>
    </row>
    <row r="247" spans="1:19" x14ac:dyDescent="0.4">
      <c r="A247" s="262"/>
      <c r="B247" s="258"/>
      <c r="C247" s="53"/>
      <c r="D247" s="258"/>
      <c r="E247" s="258"/>
      <c r="F247" s="258"/>
      <c r="G247" s="258"/>
      <c r="H247" s="88" t="s">
        <v>92</v>
      </c>
      <c r="I247" s="132">
        <v>624000764</v>
      </c>
      <c r="J247" s="132" t="s">
        <v>373</v>
      </c>
      <c r="K247" s="116" t="s">
        <v>250</v>
      </c>
      <c r="L247" s="127">
        <v>20</v>
      </c>
      <c r="M247" s="88"/>
      <c r="N247" s="88"/>
      <c r="O247" s="133">
        <v>1376</v>
      </c>
      <c r="P247" s="134"/>
      <c r="Q247" s="91"/>
      <c r="R247" s="87"/>
      <c r="S247" s="87"/>
    </row>
    <row r="248" spans="1:19" x14ac:dyDescent="0.4">
      <c r="A248" s="262"/>
      <c r="B248" s="258"/>
      <c r="C248" s="53"/>
      <c r="D248" s="258"/>
      <c r="E248" s="258"/>
      <c r="F248" s="258"/>
      <c r="G248" s="258"/>
      <c r="H248" s="88" t="s">
        <v>93</v>
      </c>
      <c r="I248" s="89">
        <v>624000421</v>
      </c>
      <c r="J248" s="89" t="s">
        <v>374</v>
      </c>
      <c r="K248" s="116" t="s">
        <v>250</v>
      </c>
      <c r="L248" s="88">
        <v>20</v>
      </c>
      <c r="M248" s="88"/>
      <c r="N248" s="88"/>
      <c r="O248" s="133">
        <v>1500</v>
      </c>
      <c r="P248" s="134"/>
      <c r="Q248" s="91"/>
      <c r="R248" s="87"/>
      <c r="S248" s="87"/>
    </row>
    <row r="249" spans="1:19" x14ac:dyDescent="0.4">
      <c r="A249" s="262"/>
      <c r="B249" s="258"/>
      <c r="C249" s="53"/>
      <c r="D249" s="258"/>
      <c r="E249" s="258"/>
      <c r="F249" s="258"/>
      <c r="G249" s="258"/>
      <c r="H249" s="88" t="s">
        <v>94</v>
      </c>
      <c r="I249" s="89">
        <v>624000763</v>
      </c>
      <c r="J249" s="89" t="s">
        <v>375</v>
      </c>
      <c r="K249" s="116" t="s">
        <v>250</v>
      </c>
      <c r="L249" s="88">
        <v>20</v>
      </c>
      <c r="M249" s="88"/>
      <c r="N249" s="88"/>
      <c r="O249" s="133">
        <v>4500</v>
      </c>
      <c r="P249" s="134"/>
      <c r="Q249" s="91"/>
      <c r="R249" s="87"/>
      <c r="S249" s="87"/>
    </row>
    <row r="250" spans="1:19" ht="29.15" x14ac:dyDescent="0.4">
      <c r="A250" s="262"/>
      <c r="B250" s="258"/>
      <c r="C250" s="53"/>
      <c r="D250" s="258"/>
      <c r="E250" s="258"/>
      <c r="F250" s="258"/>
      <c r="G250" s="258"/>
      <c r="H250" s="88" t="s">
        <v>95</v>
      </c>
      <c r="I250" s="89">
        <v>4211862</v>
      </c>
      <c r="J250" s="89" t="s">
        <v>376</v>
      </c>
      <c r="K250" s="116" t="s">
        <v>250</v>
      </c>
      <c r="L250" s="88">
        <v>100</v>
      </c>
      <c r="M250" s="88"/>
      <c r="N250" s="88"/>
      <c r="O250" s="133">
        <v>718</v>
      </c>
      <c r="P250" s="134"/>
      <c r="Q250" s="91"/>
      <c r="R250" s="87"/>
      <c r="S250" s="87"/>
    </row>
    <row r="251" spans="1:19" x14ac:dyDescent="0.4">
      <c r="A251" s="262"/>
      <c r="B251" s="258"/>
      <c r="C251" s="53"/>
      <c r="D251" s="258"/>
      <c r="E251" s="258"/>
      <c r="F251" s="258"/>
      <c r="G251" s="258"/>
      <c r="H251" s="88" t="s">
        <v>96</v>
      </c>
      <c r="I251" s="89">
        <v>7637744</v>
      </c>
      <c r="J251" s="89" t="s">
        <v>377</v>
      </c>
      <c r="K251" s="116" t="s">
        <v>250</v>
      </c>
      <c r="L251" s="88">
        <v>500</v>
      </c>
      <c r="M251" s="88"/>
      <c r="N251" s="88"/>
      <c r="O251" s="133">
        <v>450</v>
      </c>
      <c r="P251" s="134"/>
      <c r="Q251" s="91"/>
      <c r="R251" s="87"/>
      <c r="S251" s="87"/>
    </row>
    <row r="252" spans="1:19" x14ac:dyDescent="0.4">
      <c r="A252" s="262"/>
      <c r="B252" s="258"/>
      <c r="C252" s="53"/>
      <c r="D252" s="258"/>
      <c r="E252" s="258"/>
      <c r="F252" s="258"/>
      <c r="G252" s="258"/>
      <c r="H252" s="88" t="s">
        <v>378</v>
      </c>
      <c r="I252" s="132">
        <v>7648237</v>
      </c>
      <c r="J252" s="132" t="s">
        <v>379</v>
      </c>
      <c r="K252" s="116" t="s">
        <v>250</v>
      </c>
      <c r="L252" s="127">
        <v>100</v>
      </c>
      <c r="M252" s="88"/>
      <c r="N252" s="88"/>
      <c r="O252" s="133">
        <v>1376</v>
      </c>
      <c r="P252" s="134"/>
      <c r="Q252" s="91"/>
      <c r="R252" s="87"/>
      <c r="S252" s="87"/>
    </row>
    <row r="253" spans="1:19" x14ac:dyDescent="0.4">
      <c r="A253" s="262"/>
      <c r="B253" s="258"/>
      <c r="C253" s="53"/>
      <c r="D253" s="258"/>
      <c r="E253" s="258"/>
      <c r="F253" s="258"/>
      <c r="G253" s="258"/>
      <c r="H253" s="88" t="s">
        <v>299</v>
      </c>
      <c r="I253" s="132" t="s">
        <v>380</v>
      </c>
      <c r="J253" s="132" t="s">
        <v>381</v>
      </c>
      <c r="K253" s="116" t="s">
        <v>250</v>
      </c>
      <c r="L253" s="127">
        <v>8</v>
      </c>
      <c r="M253" s="88"/>
      <c r="N253" s="88"/>
      <c r="O253" s="133">
        <v>63000</v>
      </c>
      <c r="P253" s="134"/>
      <c r="Q253" s="91"/>
      <c r="R253" s="87"/>
      <c r="S253" s="87"/>
    </row>
    <row r="254" spans="1:19" x14ac:dyDescent="0.4">
      <c r="A254" s="262"/>
      <c r="B254" s="258"/>
      <c r="C254" s="53"/>
      <c r="D254" s="258"/>
      <c r="E254" s="258"/>
      <c r="F254" s="258"/>
      <c r="G254" s="258"/>
      <c r="H254" s="88" t="s">
        <v>300</v>
      </c>
      <c r="I254" s="132">
        <v>229465</v>
      </c>
      <c r="J254" s="132" t="s">
        <v>382</v>
      </c>
      <c r="K254" s="116" t="s">
        <v>250</v>
      </c>
      <c r="L254" s="127">
        <v>4</v>
      </c>
      <c r="M254" s="88"/>
      <c r="N254" s="88"/>
      <c r="O254" s="133">
        <v>25846</v>
      </c>
      <c r="P254" s="134"/>
      <c r="Q254" s="91"/>
      <c r="R254" s="87"/>
      <c r="S254" s="87"/>
    </row>
    <row r="255" spans="1:19" x14ac:dyDescent="0.4">
      <c r="A255" s="262"/>
      <c r="B255" s="258"/>
      <c r="C255" s="138"/>
      <c r="D255" s="258"/>
      <c r="E255" s="258"/>
      <c r="F255" s="258"/>
      <c r="G255" s="258"/>
      <c r="H255" s="88" t="s">
        <v>301</v>
      </c>
      <c r="I255" s="132" t="s">
        <v>383</v>
      </c>
      <c r="J255" s="132" t="s">
        <v>384</v>
      </c>
      <c r="K255" s="116" t="s">
        <v>250</v>
      </c>
      <c r="L255" s="127">
        <v>50</v>
      </c>
      <c r="M255" s="88"/>
      <c r="N255" s="88"/>
      <c r="O255" s="133">
        <v>8990</v>
      </c>
      <c r="P255" s="134"/>
      <c r="Q255" s="91"/>
      <c r="R255" s="87"/>
      <c r="S255" s="87"/>
    </row>
    <row r="256" spans="1:19" x14ac:dyDescent="0.4">
      <c r="A256" s="262"/>
      <c r="B256" s="258"/>
      <c r="C256" s="53"/>
      <c r="D256" s="258"/>
      <c r="E256" s="258"/>
      <c r="F256" s="258"/>
      <c r="G256" s="258"/>
      <c r="H256" s="88" t="s">
        <v>302</v>
      </c>
      <c r="I256" s="132" t="s">
        <v>385</v>
      </c>
      <c r="J256" s="132" t="s">
        <v>386</v>
      </c>
      <c r="K256" s="116" t="s">
        <v>250</v>
      </c>
      <c r="L256" s="127">
        <v>20</v>
      </c>
      <c r="M256" s="88"/>
      <c r="N256" s="88"/>
      <c r="O256" s="133">
        <v>5000</v>
      </c>
      <c r="P256" s="134"/>
      <c r="Q256" s="91"/>
      <c r="R256" s="87"/>
      <c r="S256" s="87"/>
    </row>
    <row r="257" spans="1:24" x14ac:dyDescent="0.4">
      <c r="A257" s="262"/>
      <c r="B257" s="258"/>
      <c r="C257" s="53"/>
      <c r="D257" s="258"/>
      <c r="E257" s="258"/>
      <c r="F257" s="258"/>
      <c r="G257" s="258"/>
      <c r="H257" s="88" t="s">
        <v>303</v>
      </c>
      <c r="I257" s="132">
        <v>625012130</v>
      </c>
      <c r="J257" s="132" t="s">
        <v>387</v>
      </c>
      <c r="K257" s="116" t="s">
        <v>250</v>
      </c>
      <c r="L257" s="127">
        <v>25</v>
      </c>
      <c r="M257" s="88"/>
      <c r="N257" s="88"/>
      <c r="O257" s="133">
        <v>3000</v>
      </c>
      <c r="P257" s="134"/>
      <c r="Q257" s="91"/>
      <c r="R257" s="87"/>
      <c r="S257" s="87"/>
    </row>
    <row r="258" spans="1:24" x14ac:dyDescent="0.4">
      <c r="A258" s="262"/>
      <c r="B258" s="258"/>
      <c r="C258" s="53"/>
      <c r="D258" s="258"/>
      <c r="E258" s="258"/>
      <c r="F258" s="258"/>
      <c r="G258" s="258"/>
      <c r="H258" s="88" t="s">
        <v>304</v>
      </c>
      <c r="I258" s="132" t="s">
        <v>388</v>
      </c>
      <c r="J258" s="132" t="s">
        <v>389</v>
      </c>
      <c r="K258" s="116" t="s">
        <v>250</v>
      </c>
      <c r="L258" s="127">
        <v>1</v>
      </c>
      <c r="M258" s="88"/>
      <c r="N258" s="88"/>
      <c r="O258" s="133">
        <v>55000</v>
      </c>
      <c r="P258" s="134"/>
      <c r="Q258" s="91"/>
      <c r="R258" s="87"/>
      <c r="S258" s="87"/>
    </row>
    <row r="259" spans="1:24" x14ac:dyDescent="0.4">
      <c r="A259" s="262"/>
      <c r="B259" s="258"/>
      <c r="C259" s="53"/>
      <c r="D259" s="258"/>
      <c r="E259" s="258"/>
      <c r="F259" s="258"/>
      <c r="G259" s="258"/>
      <c r="H259" s="88" t="s">
        <v>305</v>
      </c>
      <c r="I259" s="132" t="s">
        <v>390</v>
      </c>
      <c r="J259" s="132" t="s">
        <v>391</v>
      </c>
      <c r="K259" s="116" t="s">
        <v>250</v>
      </c>
      <c r="L259" s="127">
        <v>1</v>
      </c>
      <c r="M259" s="88"/>
      <c r="N259" s="88"/>
      <c r="O259" s="133">
        <v>110000</v>
      </c>
      <c r="P259" s="134"/>
      <c r="Q259" s="91"/>
      <c r="R259" s="87"/>
      <c r="S259" s="87"/>
    </row>
    <row r="260" spans="1:24" x14ac:dyDescent="0.4">
      <c r="A260" s="262"/>
      <c r="B260" s="258"/>
      <c r="C260" s="53"/>
      <c r="D260" s="258"/>
      <c r="E260" s="258"/>
      <c r="F260" s="258"/>
      <c r="G260" s="258"/>
      <c r="H260" s="88" t="s">
        <v>306</v>
      </c>
      <c r="I260" s="132" t="s">
        <v>392</v>
      </c>
      <c r="J260" s="132" t="s">
        <v>393</v>
      </c>
      <c r="K260" s="116" t="s">
        <v>250</v>
      </c>
      <c r="L260" s="127">
        <v>1</v>
      </c>
      <c r="M260" s="88"/>
      <c r="N260" s="88"/>
      <c r="O260" s="133">
        <v>40000</v>
      </c>
      <c r="P260" s="134"/>
      <c r="Q260" s="91"/>
      <c r="R260" s="87"/>
      <c r="S260" s="87"/>
    </row>
    <row r="261" spans="1:24" x14ac:dyDescent="0.4">
      <c r="A261" s="262"/>
      <c r="B261" s="258"/>
      <c r="C261" s="53"/>
      <c r="D261" s="258"/>
      <c r="E261" s="258"/>
      <c r="F261" s="258"/>
      <c r="G261" s="258"/>
      <c r="H261" s="88" t="s">
        <v>307</v>
      </c>
      <c r="I261" s="132" t="s">
        <v>394</v>
      </c>
      <c r="J261" s="132" t="s">
        <v>395</v>
      </c>
      <c r="K261" s="116" t="s">
        <v>250</v>
      </c>
      <c r="L261" s="127">
        <v>1</v>
      </c>
      <c r="M261" s="88"/>
      <c r="N261" s="88"/>
      <c r="O261" s="133">
        <v>130000</v>
      </c>
      <c r="P261" s="134"/>
      <c r="Q261" s="91"/>
      <c r="R261" s="87"/>
      <c r="S261" s="87"/>
    </row>
    <row r="262" spans="1:24" ht="29.15" x14ac:dyDescent="0.4">
      <c r="A262" s="262"/>
      <c r="B262" s="258"/>
      <c r="C262" s="53"/>
      <c r="D262" s="258"/>
      <c r="E262" s="258"/>
      <c r="F262" s="258"/>
      <c r="G262" s="258"/>
      <c r="H262" s="88" t="s">
        <v>308</v>
      </c>
      <c r="I262" s="89">
        <v>13852803</v>
      </c>
      <c r="J262" s="89" t="s">
        <v>396</v>
      </c>
      <c r="K262" s="116" t="s">
        <v>250</v>
      </c>
      <c r="L262" s="88">
        <v>1</v>
      </c>
      <c r="M262" s="88"/>
      <c r="N262" s="88"/>
      <c r="O262" s="133">
        <v>26000</v>
      </c>
      <c r="P262" s="134"/>
      <c r="Q262" s="91"/>
      <c r="R262" s="87"/>
      <c r="S262" s="87"/>
    </row>
    <row r="263" spans="1:24" x14ac:dyDescent="0.4">
      <c r="A263" s="262"/>
      <c r="B263" s="258"/>
      <c r="C263" s="53"/>
      <c r="D263" s="258"/>
      <c r="E263" s="258"/>
      <c r="F263" s="258"/>
      <c r="G263" s="258"/>
      <c r="H263" s="88" t="s">
        <v>309</v>
      </c>
      <c r="I263" s="132" t="s">
        <v>397</v>
      </c>
      <c r="J263" s="132" t="s">
        <v>398</v>
      </c>
      <c r="K263" s="116" t="s">
        <v>250</v>
      </c>
      <c r="L263" s="127">
        <v>1</v>
      </c>
      <c r="M263" s="88"/>
      <c r="N263" s="88"/>
      <c r="O263" s="133">
        <v>96000</v>
      </c>
      <c r="P263" s="134"/>
      <c r="Q263" s="91"/>
      <c r="R263" s="87"/>
      <c r="S263" s="87"/>
    </row>
    <row r="264" spans="1:24" x14ac:dyDescent="0.4">
      <c r="A264" s="262"/>
      <c r="B264" s="258"/>
      <c r="C264" s="53"/>
      <c r="D264" s="258"/>
      <c r="E264" s="258"/>
      <c r="F264" s="258"/>
      <c r="G264" s="258"/>
      <c r="H264" s="88" t="s">
        <v>310</v>
      </c>
      <c r="I264" s="132" t="s">
        <v>399</v>
      </c>
      <c r="J264" s="132" t="s">
        <v>400</v>
      </c>
      <c r="K264" s="116" t="s">
        <v>250</v>
      </c>
      <c r="L264" s="127">
        <v>1</v>
      </c>
      <c r="M264" s="88"/>
      <c r="N264" s="88"/>
      <c r="O264" s="133">
        <v>144000</v>
      </c>
      <c r="P264" s="134"/>
      <c r="Q264" s="91"/>
      <c r="R264" s="87"/>
      <c r="S264" s="87"/>
    </row>
    <row r="265" spans="1:24" x14ac:dyDescent="0.4">
      <c r="A265" s="262"/>
      <c r="B265" s="258"/>
      <c r="C265" s="53"/>
      <c r="D265" s="258"/>
      <c r="E265" s="258"/>
      <c r="F265" s="258"/>
      <c r="G265" s="258"/>
      <c r="H265" s="88" t="s">
        <v>311</v>
      </c>
      <c r="I265" s="132" t="s">
        <v>401</v>
      </c>
      <c r="J265" s="132" t="s">
        <v>402</v>
      </c>
      <c r="K265" s="116" t="s">
        <v>250</v>
      </c>
      <c r="L265" s="127">
        <v>1</v>
      </c>
      <c r="M265" s="88"/>
      <c r="N265" s="88"/>
      <c r="O265" s="133">
        <v>74684</v>
      </c>
      <c r="P265" s="134"/>
      <c r="Q265" s="91"/>
      <c r="R265" s="87"/>
      <c r="S265" s="87"/>
    </row>
    <row r="266" spans="1:24" x14ac:dyDescent="0.4">
      <c r="A266" s="262"/>
      <c r="B266" s="258"/>
      <c r="C266" s="53"/>
      <c r="D266" s="258"/>
      <c r="E266" s="258"/>
      <c r="F266" s="258"/>
      <c r="G266" s="258"/>
      <c r="H266" s="88" t="s">
        <v>312</v>
      </c>
      <c r="I266" s="132">
        <v>6102124</v>
      </c>
      <c r="J266" s="132" t="s">
        <v>403</v>
      </c>
      <c r="K266" s="116" t="s">
        <v>250</v>
      </c>
      <c r="L266" s="127">
        <v>50</v>
      </c>
      <c r="M266" s="88"/>
      <c r="N266" s="88"/>
      <c r="O266" s="133">
        <v>2200</v>
      </c>
      <c r="P266" s="134"/>
      <c r="Q266" s="91"/>
      <c r="R266" s="87"/>
      <c r="S266" s="87"/>
    </row>
    <row r="267" spans="1:24" x14ac:dyDescent="0.4">
      <c r="A267" s="262"/>
      <c r="B267" s="258"/>
      <c r="C267" s="53"/>
      <c r="D267" s="258"/>
      <c r="E267" s="258"/>
      <c r="F267" s="258"/>
      <c r="G267" s="258"/>
      <c r="H267" s="88" t="s">
        <v>313</v>
      </c>
      <c r="I267" s="132" t="s">
        <v>404</v>
      </c>
      <c r="J267" s="132" t="s">
        <v>405</v>
      </c>
      <c r="K267" s="116" t="s">
        <v>250</v>
      </c>
      <c r="L267" s="127">
        <v>10</v>
      </c>
      <c r="M267" s="88"/>
      <c r="N267" s="88"/>
      <c r="O267" s="133">
        <v>2500</v>
      </c>
      <c r="P267" s="134"/>
      <c r="Q267" s="91"/>
      <c r="R267" s="87"/>
      <c r="S267" s="87"/>
    </row>
    <row r="268" spans="1:24" ht="14.9" customHeight="1" x14ac:dyDescent="0.4">
      <c r="A268" s="257" t="s">
        <v>357</v>
      </c>
      <c r="B268" s="258"/>
      <c r="C268" s="258"/>
      <c r="D268" s="258" t="s">
        <v>406</v>
      </c>
      <c r="E268" s="258" t="s">
        <v>235</v>
      </c>
      <c r="F268" s="258" t="s">
        <v>2</v>
      </c>
      <c r="G268" s="258" t="s">
        <v>234</v>
      </c>
      <c r="H268" s="87">
        <v>1</v>
      </c>
      <c r="I268" s="87"/>
      <c r="J268" s="87" t="s">
        <v>407</v>
      </c>
      <c r="K268" s="87"/>
      <c r="L268" s="139"/>
      <c r="M268" s="139"/>
      <c r="N268" s="139"/>
      <c r="O268" s="139"/>
      <c r="P268" s="139"/>
      <c r="Q268" s="139"/>
      <c r="R268" s="87" t="s">
        <v>408</v>
      </c>
      <c r="S268" s="87" t="s">
        <v>187</v>
      </c>
      <c r="W268"/>
      <c r="X268"/>
    </row>
    <row r="269" spans="1:24" ht="14.15" customHeight="1" x14ac:dyDescent="0.4">
      <c r="A269" s="257"/>
      <c r="B269" s="258"/>
      <c r="C269" s="258"/>
      <c r="D269" s="258"/>
      <c r="E269" s="258"/>
      <c r="F269" s="258"/>
      <c r="G269" s="258"/>
      <c r="H269" s="48" t="s">
        <v>409</v>
      </c>
      <c r="I269" s="48" t="s">
        <v>236</v>
      </c>
      <c r="J269" s="48" t="s">
        <v>237</v>
      </c>
      <c r="K269" s="48">
        <v>3</v>
      </c>
      <c r="L269" s="140">
        <v>4</v>
      </c>
      <c r="M269" s="2">
        <v>4</v>
      </c>
      <c r="N269" s="2"/>
      <c r="O269" s="131">
        <v>336000</v>
      </c>
      <c r="P269" s="131">
        <v>1344000</v>
      </c>
      <c r="Q269" s="56"/>
      <c r="R269" s="87"/>
      <c r="S269" s="87"/>
      <c r="W269"/>
      <c r="X269"/>
    </row>
    <row r="270" spans="1:24" ht="29.15" customHeight="1" x14ac:dyDescent="0.4">
      <c r="A270" s="257" t="s">
        <v>357</v>
      </c>
      <c r="B270" s="258"/>
      <c r="C270" s="258"/>
      <c r="D270" s="258" t="s">
        <v>406</v>
      </c>
      <c r="E270" s="258" t="s">
        <v>235</v>
      </c>
      <c r="F270" s="258" t="s">
        <v>7</v>
      </c>
      <c r="G270" s="258" t="s">
        <v>238</v>
      </c>
      <c r="H270" s="87">
        <v>1</v>
      </c>
      <c r="I270" s="87"/>
      <c r="J270" s="87" t="s">
        <v>410</v>
      </c>
      <c r="K270" s="87"/>
      <c r="L270" s="139"/>
      <c r="M270" s="139"/>
      <c r="N270" s="139"/>
      <c r="O270" s="139"/>
      <c r="P270" s="139"/>
      <c r="Q270" s="139"/>
      <c r="R270" s="87" t="s">
        <v>185</v>
      </c>
      <c r="S270" s="87" t="s">
        <v>411</v>
      </c>
      <c r="W270"/>
      <c r="X270"/>
    </row>
    <row r="271" spans="1:24" ht="43" customHeight="1" x14ac:dyDescent="0.4">
      <c r="A271" s="257"/>
      <c r="B271" s="258"/>
      <c r="C271" s="258"/>
      <c r="D271" s="258"/>
      <c r="E271" s="258"/>
      <c r="F271" s="258"/>
      <c r="G271" s="258"/>
      <c r="H271" s="48" t="s">
        <v>78</v>
      </c>
      <c r="I271" s="48">
        <v>14865408</v>
      </c>
      <c r="J271" s="48" t="s">
        <v>412</v>
      </c>
      <c r="K271" s="48">
        <v>3</v>
      </c>
      <c r="L271" s="140">
        <v>1</v>
      </c>
      <c r="M271" s="2">
        <v>1</v>
      </c>
      <c r="N271" s="2"/>
      <c r="O271" s="131">
        <v>973930</v>
      </c>
      <c r="P271" s="131">
        <v>973930</v>
      </c>
      <c r="Q271" s="56"/>
      <c r="R271" s="87"/>
      <c r="S271" s="87"/>
      <c r="W271"/>
      <c r="X271"/>
    </row>
    <row r="272" spans="1:24" ht="29.15" customHeight="1" x14ac:dyDescent="0.4">
      <c r="A272" s="257" t="s">
        <v>357</v>
      </c>
      <c r="B272" s="258"/>
      <c r="C272" s="258"/>
      <c r="D272" s="258" t="s">
        <v>406</v>
      </c>
      <c r="E272" s="258" t="s">
        <v>235</v>
      </c>
      <c r="F272" s="258" t="s">
        <v>7</v>
      </c>
      <c r="G272" s="258" t="s">
        <v>413</v>
      </c>
      <c r="H272" s="87">
        <v>1</v>
      </c>
      <c r="I272" s="87"/>
      <c r="J272" s="87" t="s">
        <v>414</v>
      </c>
      <c r="K272" s="87"/>
      <c r="L272" s="139"/>
      <c r="M272" s="139"/>
      <c r="N272" s="139"/>
      <c r="O272" s="139"/>
      <c r="P272" s="139"/>
      <c r="Q272" s="139"/>
      <c r="R272" s="87" t="s">
        <v>185</v>
      </c>
      <c r="S272" s="87" t="s">
        <v>188</v>
      </c>
      <c r="W272"/>
      <c r="X272"/>
    </row>
    <row r="273" spans="1:24" ht="39" customHeight="1" x14ac:dyDescent="0.4">
      <c r="A273" s="257"/>
      <c r="B273" s="258"/>
      <c r="C273" s="258"/>
      <c r="D273" s="258"/>
      <c r="E273" s="258"/>
      <c r="F273" s="258"/>
      <c r="G273" s="258"/>
      <c r="H273" s="48" t="s">
        <v>78</v>
      </c>
      <c r="I273" s="48">
        <v>10645525</v>
      </c>
      <c r="J273" s="48" t="s">
        <v>415</v>
      </c>
      <c r="K273" s="48">
        <v>3</v>
      </c>
      <c r="L273" s="140">
        <v>2</v>
      </c>
      <c r="M273" s="2">
        <v>2</v>
      </c>
      <c r="N273" s="2"/>
      <c r="O273" s="131">
        <v>1471131</v>
      </c>
      <c r="P273" s="131">
        <v>2942262</v>
      </c>
      <c r="Q273" s="56"/>
      <c r="R273" s="87"/>
      <c r="S273" s="87"/>
      <c r="W273"/>
      <c r="X273"/>
    </row>
    <row r="274" spans="1:24" ht="29.15" customHeight="1" x14ac:dyDescent="0.4">
      <c r="A274" s="257" t="s">
        <v>357</v>
      </c>
      <c r="B274" s="258"/>
      <c r="C274" s="258"/>
      <c r="D274" s="258" t="s">
        <v>406</v>
      </c>
      <c r="E274" s="258" t="s">
        <v>235</v>
      </c>
      <c r="F274" s="258" t="s">
        <v>7</v>
      </c>
      <c r="G274" s="258" t="s">
        <v>416</v>
      </c>
      <c r="H274" s="87">
        <v>1</v>
      </c>
      <c r="I274" s="87"/>
      <c r="J274" s="87" t="s">
        <v>417</v>
      </c>
      <c r="K274" s="87"/>
      <c r="L274" s="139"/>
      <c r="M274" s="139"/>
      <c r="N274" s="139"/>
      <c r="O274" s="139"/>
      <c r="P274" s="139"/>
      <c r="Q274" s="139"/>
      <c r="R274" s="87" t="s">
        <v>185</v>
      </c>
      <c r="S274" s="87" t="s">
        <v>418</v>
      </c>
      <c r="T274" s="263" t="s">
        <v>406</v>
      </c>
      <c r="U274" s="265" t="s">
        <v>235</v>
      </c>
      <c r="V274" s="265" t="s">
        <v>7</v>
      </c>
      <c r="W274"/>
      <c r="X274"/>
    </row>
    <row r="275" spans="1:24" ht="46" customHeight="1" x14ac:dyDescent="0.4">
      <c r="A275" s="257"/>
      <c r="B275" s="258"/>
      <c r="C275" s="258"/>
      <c r="D275" s="258"/>
      <c r="E275" s="258"/>
      <c r="F275" s="258"/>
      <c r="G275" s="258"/>
      <c r="H275" s="48" t="s">
        <v>78</v>
      </c>
      <c r="I275" s="48">
        <v>15075234</v>
      </c>
      <c r="J275" s="48" t="s">
        <v>105</v>
      </c>
      <c r="K275" s="48">
        <v>3</v>
      </c>
      <c r="L275" s="140">
        <v>6</v>
      </c>
      <c r="M275" s="2">
        <v>6</v>
      </c>
      <c r="N275" s="2"/>
      <c r="O275" s="131">
        <v>339330</v>
      </c>
      <c r="P275" s="131">
        <v>2035980</v>
      </c>
      <c r="Q275" s="56"/>
      <c r="R275" s="87"/>
      <c r="S275" s="87"/>
      <c r="T275" s="264"/>
      <c r="U275" s="266"/>
      <c r="V275" s="260"/>
      <c r="W275"/>
      <c r="X275"/>
    </row>
    <row r="276" spans="1:24" ht="29.15" customHeight="1" x14ac:dyDescent="0.4">
      <c r="A276" s="257" t="s">
        <v>357</v>
      </c>
      <c r="B276" s="258"/>
      <c r="C276" s="258"/>
      <c r="D276" s="258" t="s">
        <v>406</v>
      </c>
      <c r="E276" s="258" t="s">
        <v>235</v>
      </c>
      <c r="F276" s="258" t="s">
        <v>7</v>
      </c>
      <c r="G276" s="258" t="s">
        <v>419</v>
      </c>
      <c r="H276" s="87">
        <v>1</v>
      </c>
      <c r="I276" s="87"/>
      <c r="J276" s="87" t="s">
        <v>420</v>
      </c>
      <c r="K276" s="87"/>
      <c r="L276" s="139"/>
      <c r="M276" s="139"/>
      <c r="N276" s="139"/>
      <c r="O276" s="139"/>
      <c r="P276" s="139"/>
      <c r="Q276" s="139"/>
      <c r="R276" s="87" t="s">
        <v>185</v>
      </c>
      <c r="S276" s="87" t="s">
        <v>418</v>
      </c>
      <c r="W276"/>
      <c r="X276"/>
    </row>
    <row r="277" spans="1:24" x14ac:dyDescent="0.4">
      <c r="A277" s="257"/>
      <c r="B277" s="258"/>
      <c r="C277" s="258"/>
      <c r="D277" s="258"/>
      <c r="E277" s="258"/>
      <c r="F277" s="258"/>
      <c r="G277" s="258"/>
      <c r="H277" s="48" t="s">
        <v>78</v>
      </c>
      <c r="I277" s="48">
        <v>11264376</v>
      </c>
      <c r="J277" s="48" t="s">
        <v>421</v>
      </c>
      <c r="K277" s="48">
        <v>3</v>
      </c>
      <c r="L277" s="140">
        <v>2</v>
      </c>
      <c r="M277" s="2">
        <v>2</v>
      </c>
      <c r="N277" s="2"/>
      <c r="O277" s="131">
        <v>193130</v>
      </c>
      <c r="P277" s="131">
        <v>386260</v>
      </c>
      <c r="Q277" s="56"/>
      <c r="R277" s="87"/>
      <c r="S277" s="87"/>
      <c r="W277"/>
      <c r="X277"/>
    </row>
    <row r="278" spans="1:24" ht="29.15" customHeight="1" x14ac:dyDescent="0.4">
      <c r="A278" s="257" t="s">
        <v>357</v>
      </c>
      <c r="B278" s="258"/>
      <c r="C278" s="258"/>
      <c r="D278" s="258" t="s">
        <v>406</v>
      </c>
      <c r="E278" s="258" t="s">
        <v>235</v>
      </c>
      <c r="F278" s="258" t="s">
        <v>2</v>
      </c>
      <c r="G278" s="258" t="s">
        <v>422</v>
      </c>
      <c r="H278" s="87">
        <v>1</v>
      </c>
      <c r="I278" s="87"/>
      <c r="J278" s="87" t="s">
        <v>423</v>
      </c>
      <c r="K278" s="87"/>
      <c r="L278" s="139"/>
      <c r="M278" s="139"/>
      <c r="N278" s="139"/>
      <c r="O278" s="139"/>
      <c r="P278" s="139"/>
      <c r="Q278" s="139"/>
      <c r="R278" s="87" t="s">
        <v>190</v>
      </c>
      <c r="S278" s="87" t="s">
        <v>418</v>
      </c>
      <c r="W278"/>
      <c r="X278"/>
    </row>
    <row r="279" spans="1:24" ht="26.15" customHeight="1" x14ac:dyDescent="0.4">
      <c r="A279" s="257"/>
      <c r="B279" s="258"/>
      <c r="C279" s="258"/>
      <c r="D279" s="258"/>
      <c r="E279" s="258"/>
      <c r="F279" s="258"/>
      <c r="G279" s="258"/>
      <c r="H279" s="48" t="s">
        <v>78</v>
      </c>
      <c r="I279" s="48">
        <v>14634470</v>
      </c>
      <c r="J279" s="48" t="s">
        <v>424</v>
      </c>
      <c r="K279" s="48">
        <v>3</v>
      </c>
      <c r="L279" s="140">
        <v>100</v>
      </c>
      <c r="M279" s="2">
        <v>100</v>
      </c>
      <c r="N279" s="2"/>
      <c r="O279" s="131">
        <v>6608</v>
      </c>
      <c r="P279" s="131">
        <v>660800</v>
      </c>
      <c r="Q279" s="56"/>
      <c r="R279" s="87"/>
      <c r="S279" s="87"/>
      <c r="W279"/>
      <c r="X279"/>
    </row>
    <row r="280" spans="1:24" ht="29.15" customHeight="1" x14ac:dyDescent="0.4">
      <c r="A280" s="257" t="s">
        <v>357</v>
      </c>
      <c r="B280" s="258"/>
      <c r="C280" s="258"/>
      <c r="D280" s="258" t="s">
        <v>10</v>
      </c>
      <c r="E280" s="258" t="s">
        <v>235</v>
      </c>
      <c r="F280" s="258" t="s">
        <v>2</v>
      </c>
      <c r="G280" s="258">
        <v>163133</v>
      </c>
      <c r="H280" s="87">
        <v>1</v>
      </c>
      <c r="I280" s="87"/>
      <c r="J280" s="87" t="s">
        <v>428</v>
      </c>
      <c r="K280" s="87"/>
      <c r="L280" s="139"/>
      <c r="M280" s="139"/>
      <c r="N280" s="139"/>
      <c r="O280" s="139"/>
      <c r="P280" s="139"/>
      <c r="Q280" s="139"/>
      <c r="R280" s="87" t="s">
        <v>190</v>
      </c>
      <c r="S280" s="87" t="s">
        <v>418</v>
      </c>
      <c r="W280"/>
      <c r="X280"/>
    </row>
    <row r="281" spans="1:24" ht="26.15" customHeight="1" x14ac:dyDescent="0.4">
      <c r="A281" s="257"/>
      <c r="B281" s="258"/>
      <c r="C281" s="258"/>
      <c r="D281" s="258"/>
      <c r="E281" s="258"/>
      <c r="F281" s="258"/>
      <c r="G281" s="258"/>
      <c r="H281" s="48" t="s">
        <v>78</v>
      </c>
      <c r="I281" s="48" t="s">
        <v>171</v>
      </c>
      <c r="J281" s="48" t="s">
        <v>428</v>
      </c>
      <c r="K281" s="48" t="s">
        <v>430</v>
      </c>
      <c r="L281" s="140">
        <v>1</v>
      </c>
      <c r="M281" s="2">
        <v>1</v>
      </c>
      <c r="N281" s="2"/>
      <c r="O281" s="131">
        <v>379422</v>
      </c>
      <c r="P281" s="131">
        <f>O281</f>
        <v>379422</v>
      </c>
      <c r="Q281" s="56"/>
      <c r="R281" s="87"/>
      <c r="S281" s="87"/>
      <c r="W281"/>
      <c r="X281"/>
    </row>
    <row r="282" spans="1:24" ht="29.15" customHeight="1" x14ac:dyDescent="0.4">
      <c r="A282" s="257" t="s">
        <v>357</v>
      </c>
      <c r="B282" s="258"/>
      <c r="C282" s="258"/>
      <c r="D282" s="258" t="s">
        <v>10</v>
      </c>
      <c r="E282" s="258" t="s">
        <v>334</v>
      </c>
      <c r="F282" s="258" t="s">
        <v>2</v>
      </c>
      <c r="G282" s="258">
        <v>163131</v>
      </c>
      <c r="H282" s="87">
        <v>1</v>
      </c>
      <c r="I282" s="87"/>
      <c r="J282" s="87" t="s">
        <v>429</v>
      </c>
      <c r="K282" s="87"/>
      <c r="L282" s="139"/>
      <c r="M282" s="139"/>
      <c r="N282" s="139"/>
      <c r="O282" s="139"/>
      <c r="P282" s="139"/>
      <c r="Q282" s="139"/>
      <c r="R282" s="87" t="s">
        <v>190</v>
      </c>
      <c r="S282" s="87" t="s">
        <v>418</v>
      </c>
      <c r="W282"/>
      <c r="X282"/>
    </row>
    <row r="283" spans="1:24" ht="26.15" customHeight="1" x14ac:dyDescent="0.4">
      <c r="A283" s="257"/>
      <c r="B283" s="258"/>
      <c r="C283" s="258"/>
      <c r="D283" s="258"/>
      <c r="E283" s="258"/>
      <c r="F283" s="258"/>
      <c r="G283" s="258"/>
      <c r="H283" s="48" t="s">
        <v>78</v>
      </c>
      <c r="I283" s="48" t="s">
        <v>171</v>
      </c>
      <c r="J283" s="48" t="s">
        <v>1</v>
      </c>
      <c r="K283" s="48" t="s">
        <v>430</v>
      </c>
      <c r="L283" s="140">
        <v>1</v>
      </c>
      <c r="M283" s="2">
        <v>1</v>
      </c>
      <c r="N283" s="2"/>
      <c r="O283" s="131">
        <v>816340</v>
      </c>
      <c r="P283" s="131">
        <f>O283</f>
        <v>816340</v>
      </c>
      <c r="Q283" s="56"/>
      <c r="R283" s="87"/>
      <c r="S283" s="87"/>
      <c r="W283"/>
      <c r="X283"/>
    </row>
  </sheetData>
  <autoFilter ref="A1:X279" xr:uid="{00000000-0009-0000-0000-000000000000}"/>
  <mergeCells count="385">
    <mergeCell ref="A153:A162"/>
    <mergeCell ref="B153:B162"/>
    <mergeCell ref="D153:D162"/>
    <mergeCell ref="E153:E162"/>
    <mergeCell ref="F153:F162"/>
    <mergeCell ref="G153:G162"/>
    <mergeCell ref="R153:R162"/>
    <mergeCell ref="S153:S162"/>
    <mergeCell ref="R150:R152"/>
    <mergeCell ref="S150:S152"/>
    <mergeCell ref="A150:A152"/>
    <mergeCell ref="B150:B152"/>
    <mergeCell ref="C150:C152"/>
    <mergeCell ref="D150:D152"/>
    <mergeCell ref="E150:E152"/>
    <mergeCell ref="F150:F152"/>
    <mergeCell ref="G150:G152"/>
    <mergeCell ref="A148:A149"/>
    <mergeCell ref="B148:B149"/>
    <mergeCell ref="D148:D149"/>
    <mergeCell ref="E148:E149"/>
    <mergeCell ref="F148:F149"/>
    <mergeCell ref="G148:G149"/>
    <mergeCell ref="A146:A147"/>
    <mergeCell ref="B146:B147"/>
    <mergeCell ref="C146:C147"/>
    <mergeCell ref="E146:E147"/>
    <mergeCell ref="F146:F147"/>
    <mergeCell ref="G146:G147"/>
    <mergeCell ref="S146:S147"/>
    <mergeCell ref="R146:R147"/>
    <mergeCell ref="R138:R139"/>
    <mergeCell ref="S138:S139"/>
    <mergeCell ref="R140:R141"/>
    <mergeCell ref="S140:S141"/>
    <mergeCell ref="R142:R143"/>
    <mergeCell ref="A142:A143"/>
    <mergeCell ref="B142:B143"/>
    <mergeCell ref="C142:C143"/>
    <mergeCell ref="A144:A145"/>
    <mergeCell ref="B144:B145"/>
    <mergeCell ref="C144:C145"/>
    <mergeCell ref="A138:A139"/>
    <mergeCell ref="B138:B139"/>
    <mergeCell ref="C138:C139"/>
    <mergeCell ref="A140:A141"/>
    <mergeCell ref="B140:B141"/>
    <mergeCell ref="C140:C141"/>
    <mergeCell ref="E144:E145"/>
    <mergeCell ref="F144:F145"/>
    <mergeCell ref="D144:D145"/>
    <mergeCell ref="D146:D147"/>
    <mergeCell ref="E138:E139"/>
    <mergeCell ref="R130:R133"/>
    <mergeCell ref="S130:S133"/>
    <mergeCell ref="F138:F139"/>
    <mergeCell ref="G138:G139"/>
    <mergeCell ref="S142:S143"/>
    <mergeCell ref="R144:R145"/>
    <mergeCell ref="S144:S145"/>
    <mergeCell ref="S136:S137"/>
    <mergeCell ref="R136:R137"/>
    <mergeCell ref="R134:R135"/>
    <mergeCell ref="S134:S135"/>
    <mergeCell ref="G144:G145"/>
    <mergeCell ref="E140:E141"/>
    <mergeCell ref="F140:F141"/>
    <mergeCell ref="D104:D114"/>
    <mergeCell ref="E104:E114"/>
    <mergeCell ref="D138:D139"/>
    <mergeCell ref="D140:D141"/>
    <mergeCell ref="D142:D143"/>
    <mergeCell ref="G140:G141"/>
    <mergeCell ref="E142:E143"/>
    <mergeCell ref="F142:F143"/>
    <mergeCell ref="G142:G143"/>
    <mergeCell ref="F115:F119"/>
    <mergeCell ref="G115:G119"/>
    <mergeCell ref="S21:S22"/>
    <mergeCell ref="S23:S24"/>
    <mergeCell ref="S25:S26"/>
    <mergeCell ref="F25:F26"/>
    <mergeCell ref="G25:G26"/>
    <mergeCell ref="R21:R22"/>
    <mergeCell ref="R23:R24"/>
    <mergeCell ref="A21:A22"/>
    <mergeCell ref="B21:B22"/>
    <mergeCell ref="D21:D22"/>
    <mergeCell ref="F21:F22"/>
    <mergeCell ref="A23:A24"/>
    <mergeCell ref="B23:B24"/>
    <mergeCell ref="D23:D24"/>
    <mergeCell ref="E21:E22"/>
    <mergeCell ref="E23:E24"/>
    <mergeCell ref="F23:F24"/>
    <mergeCell ref="G23:G24"/>
    <mergeCell ref="D25:D26"/>
    <mergeCell ref="A104:A114"/>
    <mergeCell ref="B104:B114"/>
    <mergeCell ref="R104:R114"/>
    <mergeCell ref="R50:R66"/>
    <mergeCell ref="G21:G22"/>
    <mergeCell ref="R88:R101"/>
    <mergeCell ref="R102:R103"/>
    <mergeCell ref="A102:A103"/>
    <mergeCell ref="B102:B103"/>
    <mergeCell ref="D102:D103"/>
    <mergeCell ref="E102:E103"/>
    <mergeCell ref="F102:F103"/>
    <mergeCell ref="G102:G103"/>
    <mergeCell ref="A88:A101"/>
    <mergeCell ref="B88:B101"/>
    <mergeCell ref="D88:D101"/>
    <mergeCell ref="E88:E101"/>
    <mergeCell ref="F88:F101"/>
    <mergeCell ref="G50:G66"/>
    <mergeCell ref="R25:R26"/>
    <mergeCell ref="R27:R47"/>
    <mergeCell ref="R67:R87"/>
    <mergeCell ref="B25:B26"/>
    <mergeCell ref="A25:A26"/>
    <mergeCell ref="G163:G164"/>
    <mergeCell ref="G67:G87"/>
    <mergeCell ref="E25:E26"/>
    <mergeCell ref="E50:E66"/>
    <mergeCell ref="E67:E87"/>
    <mergeCell ref="E115:E119"/>
    <mergeCell ref="S104:S114"/>
    <mergeCell ref="R115:R119"/>
    <mergeCell ref="S115:S119"/>
    <mergeCell ref="S50:S66"/>
    <mergeCell ref="S27:S47"/>
    <mergeCell ref="S88:S101"/>
    <mergeCell ref="S102:S103"/>
    <mergeCell ref="G88:G101"/>
    <mergeCell ref="E130:E133"/>
    <mergeCell ref="F130:F133"/>
    <mergeCell ref="G130:G133"/>
    <mergeCell ref="G120:G129"/>
    <mergeCell ref="G27:G49"/>
    <mergeCell ref="S120:S129"/>
    <mergeCell ref="F104:F114"/>
    <mergeCell ref="G104:G114"/>
    <mergeCell ref="R148:R149"/>
    <mergeCell ref="S148:S149"/>
    <mergeCell ref="A27:A49"/>
    <mergeCell ref="A130:A133"/>
    <mergeCell ref="B130:B133"/>
    <mergeCell ref="D130:D133"/>
    <mergeCell ref="A120:A129"/>
    <mergeCell ref="B120:B129"/>
    <mergeCell ref="D120:D129"/>
    <mergeCell ref="E120:E129"/>
    <mergeCell ref="F165:F166"/>
    <mergeCell ref="F27:F49"/>
    <mergeCell ref="E27:E49"/>
    <mergeCell ref="D27:D49"/>
    <mergeCell ref="B27:B49"/>
    <mergeCell ref="A163:A164"/>
    <mergeCell ref="B163:B164"/>
    <mergeCell ref="C163:C164"/>
    <mergeCell ref="D163:D164"/>
    <mergeCell ref="E163:E164"/>
    <mergeCell ref="F163:F164"/>
    <mergeCell ref="A50:A66"/>
    <mergeCell ref="B50:B66"/>
    <mergeCell ref="D50:D66"/>
    <mergeCell ref="F50:F66"/>
    <mergeCell ref="A115:A119"/>
    <mergeCell ref="R165:R166"/>
    <mergeCell ref="R163:R164"/>
    <mergeCell ref="S163:S164"/>
    <mergeCell ref="A67:A87"/>
    <mergeCell ref="B67:B87"/>
    <mergeCell ref="D67:D87"/>
    <mergeCell ref="F67:F87"/>
    <mergeCell ref="F120:F129"/>
    <mergeCell ref="A136:A137"/>
    <mergeCell ref="B136:B137"/>
    <mergeCell ref="D136:D137"/>
    <mergeCell ref="E136:E137"/>
    <mergeCell ref="F136:F137"/>
    <mergeCell ref="G136:G137"/>
    <mergeCell ref="G134:G135"/>
    <mergeCell ref="F134:F135"/>
    <mergeCell ref="E134:E135"/>
    <mergeCell ref="D134:D135"/>
    <mergeCell ref="B134:B135"/>
    <mergeCell ref="A134:A135"/>
    <mergeCell ref="R120:R129"/>
    <mergeCell ref="B115:B119"/>
    <mergeCell ref="D115:D119"/>
    <mergeCell ref="S67:S87"/>
    <mergeCell ref="A169:A171"/>
    <mergeCell ref="B169:B171"/>
    <mergeCell ref="D169:D171"/>
    <mergeCell ref="E169:E171"/>
    <mergeCell ref="F169:F171"/>
    <mergeCell ref="G169:G171"/>
    <mergeCell ref="C169:C170"/>
    <mergeCell ref="S165:S166"/>
    <mergeCell ref="A167:A168"/>
    <mergeCell ref="B167:B168"/>
    <mergeCell ref="C167:C168"/>
    <mergeCell ref="D167:D168"/>
    <mergeCell ref="E167:E168"/>
    <mergeCell ref="F167:F168"/>
    <mergeCell ref="G167:G168"/>
    <mergeCell ref="R167:R168"/>
    <mergeCell ref="S167:S168"/>
    <mergeCell ref="A165:A166"/>
    <mergeCell ref="B165:B166"/>
    <mergeCell ref="C165:C166"/>
    <mergeCell ref="D165:D166"/>
    <mergeCell ref="E165:E166"/>
    <mergeCell ref="S169:S171"/>
    <mergeCell ref="G165:G166"/>
    <mergeCell ref="S172:S173"/>
    <mergeCell ref="A174:A175"/>
    <mergeCell ref="B174:B175"/>
    <mergeCell ref="C174:C175"/>
    <mergeCell ref="D174:D175"/>
    <mergeCell ref="E174:E175"/>
    <mergeCell ref="F174:F175"/>
    <mergeCell ref="G174:G175"/>
    <mergeCell ref="R174:R175"/>
    <mergeCell ref="S174:S175"/>
    <mergeCell ref="A172:A173"/>
    <mergeCell ref="B172:B173"/>
    <mergeCell ref="C172:C173"/>
    <mergeCell ref="D172:D173"/>
    <mergeCell ref="E172:E173"/>
    <mergeCell ref="F172:F173"/>
    <mergeCell ref="G172:G173"/>
    <mergeCell ref="R172:R173"/>
    <mergeCell ref="S182:S231"/>
    <mergeCell ref="S176:S177"/>
    <mergeCell ref="A179:A181"/>
    <mergeCell ref="B179:B181"/>
    <mergeCell ref="C179:C180"/>
    <mergeCell ref="D179:D181"/>
    <mergeCell ref="E179:E181"/>
    <mergeCell ref="F179:F181"/>
    <mergeCell ref="G179:G181"/>
    <mergeCell ref="R179:R180"/>
    <mergeCell ref="S179:S180"/>
    <mergeCell ref="A176:A178"/>
    <mergeCell ref="B176:B178"/>
    <mergeCell ref="C176:C177"/>
    <mergeCell ref="D176:D178"/>
    <mergeCell ref="E176:E178"/>
    <mergeCell ref="F176:F178"/>
    <mergeCell ref="G176:G178"/>
    <mergeCell ref="R176:R177"/>
    <mergeCell ref="C182:C183"/>
    <mergeCell ref="A182:A231"/>
    <mergeCell ref="B182:B231"/>
    <mergeCell ref="D182:D231"/>
    <mergeCell ref="E182:E231"/>
    <mergeCell ref="G17:G20"/>
    <mergeCell ref="A17:A20"/>
    <mergeCell ref="B17:B20"/>
    <mergeCell ref="C17:C20"/>
    <mergeCell ref="D17:D20"/>
    <mergeCell ref="E17:E20"/>
    <mergeCell ref="F17:F20"/>
    <mergeCell ref="A2:A5"/>
    <mergeCell ref="B2:B5"/>
    <mergeCell ref="D2:D5"/>
    <mergeCell ref="E2:E5"/>
    <mergeCell ref="F2:F5"/>
    <mergeCell ref="G2:G5"/>
    <mergeCell ref="A6:A7"/>
    <mergeCell ref="B6:B7"/>
    <mergeCell ref="D6:D7"/>
    <mergeCell ref="E6:E7"/>
    <mergeCell ref="F6:F7"/>
    <mergeCell ref="G6:G7"/>
    <mergeCell ref="F15:F16"/>
    <mergeCell ref="G15:G16"/>
    <mergeCell ref="A11:A12"/>
    <mergeCell ref="B11:B12"/>
    <mergeCell ref="D11:D12"/>
    <mergeCell ref="E11:E12"/>
    <mergeCell ref="F11:F12"/>
    <mergeCell ref="G11:G12"/>
    <mergeCell ref="A8:A10"/>
    <mergeCell ref="B8:B10"/>
    <mergeCell ref="D8:D10"/>
    <mergeCell ref="E8:E10"/>
    <mergeCell ref="F8:F10"/>
    <mergeCell ref="G8:G10"/>
    <mergeCell ref="A13:A14"/>
    <mergeCell ref="B13:B14"/>
    <mergeCell ref="D13:D14"/>
    <mergeCell ref="E13:E14"/>
    <mergeCell ref="F13:F14"/>
    <mergeCell ref="G13:G14"/>
    <mergeCell ref="A15:A16"/>
    <mergeCell ref="B15:B16"/>
    <mergeCell ref="D15:D16"/>
    <mergeCell ref="E15:E16"/>
    <mergeCell ref="R2:R5"/>
    <mergeCell ref="R6:R7"/>
    <mergeCell ref="R8:R10"/>
    <mergeCell ref="R11:R12"/>
    <mergeCell ref="R13:R14"/>
    <mergeCell ref="R15:R16"/>
    <mergeCell ref="R17:R20"/>
    <mergeCell ref="S2:S5"/>
    <mergeCell ref="S6:S7"/>
    <mergeCell ref="S8:S10"/>
    <mergeCell ref="S11:S12"/>
    <mergeCell ref="S13:S14"/>
    <mergeCell ref="S15:S16"/>
    <mergeCell ref="S17:S20"/>
    <mergeCell ref="F182:F231"/>
    <mergeCell ref="G182:G231"/>
    <mergeCell ref="R182:R231"/>
    <mergeCell ref="B268:B269"/>
    <mergeCell ref="C268:C269"/>
    <mergeCell ref="D268:D269"/>
    <mergeCell ref="E268:E269"/>
    <mergeCell ref="F268:F269"/>
    <mergeCell ref="G268:G269"/>
    <mergeCell ref="A232:A267"/>
    <mergeCell ref="B232:B267"/>
    <mergeCell ref="D232:D267"/>
    <mergeCell ref="E232:E267"/>
    <mergeCell ref="F232:F267"/>
    <mergeCell ref="G232:G267"/>
    <mergeCell ref="T274:T275"/>
    <mergeCell ref="U274:U275"/>
    <mergeCell ref="V274:V275"/>
    <mergeCell ref="B272:B273"/>
    <mergeCell ref="C272:C273"/>
    <mergeCell ref="D272:D273"/>
    <mergeCell ref="E272:E273"/>
    <mergeCell ref="A276:A277"/>
    <mergeCell ref="B276:B277"/>
    <mergeCell ref="C276:C277"/>
    <mergeCell ref="D276:D277"/>
    <mergeCell ref="E276:E277"/>
    <mergeCell ref="F276:F277"/>
    <mergeCell ref="G276:G277"/>
    <mergeCell ref="A274:A275"/>
    <mergeCell ref="B274:B275"/>
    <mergeCell ref="C274:C275"/>
    <mergeCell ref="D274:D275"/>
    <mergeCell ref="E274:E275"/>
    <mergeCell ref="F274:F275"/>
    <mergeCell ref="G274:G275"/>
    <mergeCell ref="E280:E281"/>
    <mergeCell ref="F280:F281"/>
    <mergeCell ref="G280:G281"/>
    <mergeCell ref="B278:B279"/>
    <mergeCell ref="C278:C279"/>
    <mergeCell ref="D278:D279"/>
    <mergeCell ref="E278:E279"/>
    <mergeCell ref="F278:F279"/>
    <mergeCell ref="G278:G279"/>
    <mergeCell ref="A282:A283"/>
    <mergeCell ref="B282:B283"/>
    <mergeCell ref="C282:C283"/>
    <mergeCell ref="D282:D283"/>
    <mergeCell ref="E282:E283"/>
    <mergeCell ref="F282:F283"/>
    <mergeCell ref="G282:G283"/>
    <mergeCell ref="R169:R171"/>
    <mergeCell ref="A278:A279"/>
    <mergeCell ref="A280:A281"/>
    <mergeCell ref="A272:A273"/>
    <mergeCell ref="F272:F273"/>
    <mergeCell ref="G272:G273"/>
    <mergeCell ref="A270:A271"/>
    <mergeCell ref="B270:B271"/>
    <mergeCell ref="C270:C271"/>
    <mergeCell ref="D270:D271"/>
    <mergeCell ref="E270:E271"/>
    <mergeCell ref="F270:F271"/>
    <mergeCell ref="G270:G271"/>
    <mergeCell ref="A268:A269"/>
    <mergeCell ref="B280:B281"/>
    <mergeCell ref="C280:C281"/>
    <mergeCell ref="D280:D281"/>
  </mergeCells>
  <conditionalFormatting sqref="I183:I186">
    <cfRule type="duplicateValues" dxfId="0" priority="1"/>
  </conditionalFormatting>
  <pageMargins left="0.25" right="0.25" top="0.75" bottom="0.75" header="0.3" footer="0.3"/>
  <pageSetup scale="62" orientation="landscape" r:id="rId1"/>
  <colBreaks count="1" manualBreakCount="1">
    <brk id="1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</sheetPr>
  <dimension ref="A1:Q19"/>
  <sheetViews>
    <sheetView topLeftCell="A4" zoomScale="60" zoomScaleNormal="60" workbookViewId="0">
      <selection activeCell="D13" sqref="D13"/>
    </sheetView>
  </sheetViews>
  <sheetFormatPr baseColWidth="10" defaultRowHeight="14.6" x14ac:dyDescent="0.4"/>
  <cols>
    <col min="1" max="1" width="25.3828125" style="36" bestFit="1" customWidth="1"/>
    <col min="2" max="2" width="27" style="36" bestFit="1" customWidth="1"/>
    <col min="3" max="3" width="25.53515625" style="36" bestFit="1" customWidth="1"/>
    <col min="4" max="4" width="22.23046875" style="36" bestFit="1" customWidth="1"/>
    <col min="5" max="5" width="25.15234375" style="36" bestFit="1" customWidth="1"/>
    <col min="6" max="6" width="27" style="36" customWidth="1"/>
    <col min="7" max="7" width="25.15234375" style="36" bestFit="1" customWidth="1"/>
    <col min="8" max="8" width="24.3828125" style="36" bestFit="1" customWidth="1"/>
    <col min="9" max="9" width="7.69140625" style="36" bestFit="1" customWidth="1"/>
    <col min="10" max="10" width="25.69140625" style="36" bestFit="1" customWidth="1"/>
    <col min="11" max="11" width="20.53515625" style="36" bestFit="1" customWidth="1"/>
    <col min="12" max="12" width="2.53515625" style="36" customWidth="1"/>
    <col min="13" max="13" width="27.15234375" style="36" bestFit="1" customWidth="1"/>
    <col min="14" max="14" width="25.3828125" style="36" customWidth="1"/>
    <col min="15" max="15" width="20.53515625" style="36" bestFit="1" customWidth="1"/>
    <col min="16" max="16" width="18.69140625" style="36" bestFit="1" customWidth="1"/>
    <col min="17" max="17" width="21" style="36" bestFit="1" customWidth="1"/>
  </cols>
  <sheetData>
    <row r="1" spans="1:17" ht="41.6" thickBot="1" x14ac:dyDescent="0.45">
      <c r="A1" s="322" t="s">
        <v>31</v>
      </c>
      <c r="B1" s="323"/>
      <c r="C1" s="323"/>
      <c r="D1" s="323"/>
      <c r="E1" s="323"/>
      <c r="F1" s="323"/>
      <c r="G1" s="323"/>
      <c r="H1" s="324"/>
      <c r="I1" s="1"/>
      <c r="J1" s="9" t="s">
        <v>32</v>
      </c>
      <c r="K1" s="311" t="s">
        <v>25</v>
      </c>
      <c r="L1" s="1"/>
      <c r="M1" s="8" t="s">
        <v>26</v>
      </c>
      <c r="N1" s="8" t="s">
        <v>25</v>
      </c>
      <c r="O1" s="1"/>
      <c r="P1" s="1"/>
      <c r="Q1" s="1"/>
    </row>
    <row r="2" spans="1:17" ht="28.75" thickBot="1" x14ac:dyDescent="0.45">
      <c r="A2" s="301" t="s">
        <v>21</v>
      </c>
      <c r="B2" s="302"/>
      <c r="C2" s="301" t="s">
        <v>11</v>
      </c>
      <c r="D2" s="302"/>
      <c r="E2" s="301" t="s">
        <v>12</v>
      </c>
      <c r="F2" s="302"/>
      <c r="G2" s="301" t="s">
        <v>14</v>
      </c>
      <c r="H2" s="302"/>
      <c r="I2" s="1"/>
      <c r="J2" s="10">
        <f>+A4+C4+E4+G4</f>
        <v>81358023</v>
      </c>
      <c r="K2" s="312"/>
      <c r="L2" s="11"/>
      <c r="M2" s="12" t="s">
        <v>7</v>
      </c>
      <c r="N2" s="13">
        <f>+B12</f>
        <v>20429966</v>
      </c>
      <c r="O2" s="1"/>
      <c r="P2" s="1"/>
      <c r="Q2" s="1"/>
    </row>
    <row r="3" spans="1:17" ht="21" thickBot="1" x14ac:dyDescent="0.45">
      <c r="A3" s="303" t="s">
        <v>30</v>
      </c>
      <c r="B3" s="304"/>
      <c r="C3" s="303" t="s">
        <v>30</v>
      </c>
      <c r="D3" s="304"/>
      <c r="E3" s="303" t="s">
        <v>30</v>
      </c>
      <c r="F3" s="304"/>
      <c r="G3" s="303" t="s">
        <v>30</v>
      </c>
      <c r="H3" s="304"/>
      <c r="I3" s="1"/>
      <c r="J3" s="14" t="s">
        <v>19</v>
      </c>
      <c r="K3" s="313"/>
      <c r="L3" s="15"/>
      <c r="M3" s="16" t="s">
        <v>2</v>
      </c>
      <c r="N3" s="17">
        <f>+D12</f>
        <v>4746286.6229999997</v>
      </c>
      <c r="O3" s="1"/>
      <c r="P3" s="1"/>
      <c r="Q3" s="1"/>
    </row>
    <row r="4" spans="1:17" ht="21" thickBot="1" x14ac:dyDescent="0.45">
      <c r="A4" s="320">
        <v>23430212</v>
      </c>
      <c r="B4" s="321"/>
      <c r="C4" s="320">
        <f>14069788+375550</f>
        <v>14445338</v>
      </c>
      <c r="D4" s="321"/>
      <c r="E4" s="320">
        <v>19482473</v>
      </c>
      <c r="F4" s="321"/>
      <c r="G4" s="320">
        <v>24000000</v>
      </c>
      <c r="H4" s="321"/>
      <c r="I4" s="1"/>
      <c r="J4" s="18" t="s">
        <v>5</v>
      </c>
      <c r="K4" s="19">
        <f>+B8+D8+F8+H8</f>
        <v>22038737.487</v>
      </c>
      <c r="L4" s="11"/>
      <c r="M4" s="4" t="s">
        <v>3</v>
      </c>
      <c r="N4" s="20">
        <f>+F12</f>
        <v>7390200.5300000012</v>
      </c>
      <c r="O4" s="1"/>
      <c r="P4" s="1"/>
      <c r="Q4" s="1"/>
    </row>
    <row r="5" spans="1:17" ht="20.6" x14ac:dyDescent="0.4">
      <c r="A5" s="297" t="s">
        <v>4</v>
      </c>
      <c r="B5" s="299" t="s">
        <v>20</v>
      </c>
      <c r="C5" s="297" t="s">
        <v>4</v>
      </c>
      <c r="D5" s="299" t="s">
        <v>20</v>
      </c>
      <c r="E5" s="297" t="s">
        <v>4</v>
      </c>
      <c r="F5" s="299" t="s">
        <v>20</v>
      </c>
      <c r="G5" s="297" t="s">
        <v>4</v>
      </c>
      <c r="H5" s="299" t="s">
        <v>20</v>
      </c>
      <c r="I5" s="1"/>
      <c r="J5" s="21" t="s">
        <v>6</v>
      </c>
      <c r="K5" s="22">
        <f>+B9+D9+F9+H9</f>
        <v>1383673</v>
      </c>
      <c r="L5" s="11"/>
      <c r="M5" s="4" t="s">
        <v>17</v>
      </c>
      <c r="N5" s="20">
        <f>+H12</f>
        <v>10013258</v>
      </c>
      <c r="O5" s="1"/>
      <c r="P5" s="1"/>
      <c r="Q5" s="1"/>
    </row>
    <row r="6" spans="1:17" ht="21" thickBot="1" x14ac:dyDescent="0.45">
      <c r="A6" s="298"/>
      <c r="B6" s="300"/>
      <c r="C6" s="298"/>
      <c r="D6" s="300"/>
      <c r="E6" s="298"/>
      <c r="F6" s="300"/>
      <c r="G6" s="298"/>
      <c r="H6" s="300"/>
      <c r="I6" s="1"/>
      <c r="J6" s="21" t="s">
        <v>9</v>
      </c>
      <c r="K6" s="22">
        <f>+B10+D10+F10+H10</f>
        <v>0</v>
      </c>
      <c r="L6" s="11"/>
      <c r="M6" s="5" t="s">
        <v>15</v>
      </c>
      <c r="N6" s="23">
        <f>SUM(N2:N5)</f>
        <v>42579711.152999997</v>
      </c>
      <c r="O6" s="1"/>
      <c r="P6" s="1"/>
      <c r="Q6" s="1"/>
    </row>
    <row r="7" spans="1:17" ht="20.6" x14ac:dyDescent="0.4">
      <c r="A7" s="24" t="s">
        <v>23</v>
      </c>
      <c r="B7" s="25">
        <v>0</v>
      </c>
      <c r="C7" s="24" t="s">
        <v>23</v>
      </c>
      <c r="D7" s="25">
        <v>0</v>
      </c>
      <c r="E7" s="24" t="s">
        <v>23</v>
      </c>
      <c r="F7" s="25">
        <v>0</v>
      </c>
      <c r="G7" s="24" t="s">
        <v>23</v>
      </c>
      <c r="H7" s="25">
        <v>0</v>
      </c>
      <c r="I7" s="1"/>
      <c r="J7" s="21" t="s">
        <v>8</v>
      </c>
      <c r="K7" s="22">
        <f>+B11+D11+F11+H11</f>
        <v>15355901.359999999</v>
      </c>
      <c r="L7" s="11"/>
      <c r="M7" s="1"/>
      <c r="N7" s="1"/>
      <c r="O7" s="1"/>
      <c r="P7" s="1"/>
      <c r="Q7" s="1"/>
    </row>
    <row r="8" spans="1:17" ht="20.6" x14ac:dyDescent="0.4">
      <c r="A8" s="26" t="s">
        <v>5</v>
      </c>
      <c r="B8" s="25">
        <f>SUM('REPU 2025'!P50,'REPU 2025'!P61,'REPU 2025'!P77)</f>
        <v>2757621</v>
      </c>
      <c r="C8" s="26" t="s">
        <v>5</v>
      </c>
      <c r="D8" s="25">
        <f>SUM('CONS 2025'!P22,'CONS 2025'!P46,'CONS 2025'!P63)</f>
        <v>7188844.017</v>
      </c>
      <c r="E8" s="26" t="s">
        <v>5</v>
      </c>
      <c r="F8" s="25">
        <f>SUM('LUBR 2025'!P6,'LUBR 2025'!P14,'LUBR 2025'!P19)</f>
        <v>12092272.469999999</v>
      </c>
      <c r="G8" s="26" t="s">
        <v>5</v>
      </c>
      <c r="H8" s="25">
        <v>0</v>
      </c>
      <c r="I8" s="1" t="e">
        <f>-#REF!</f>
        <v>#REF!</v>
      </c>
      <c r="J8" s="4" t="s">
        <v>27</v>
      </c>
      <c r="K8" s="27">
        <f>SUM(K4:K7)</f>
        <v>38778311.847000003</v>
      </c>
      <c r="L8" s="11"/>
      <c r="M8" s="1"/>
      <c r="N8" s="1"/>
      <c r="O8" s="1"/>
      <c r="P8" s="1"/>
      <c r="Q8" s="1"/>
    </row>
    <row r="9" spans="1:17" ht="21" thickBot="1" x14ac:dyDescent="0.45">
      <c r="A9" s="28" t="s">
        <v>6</v>
      </c>
      <c r="B9" s="25">
        <f>SUM('REPU 2025'!P82)</f>
        <v>242625</v>
      </c>
      <c r="C9" s="28" t="s">
        <v>6</v>
      </c>
      <c r="D9" s="25">
        <f>SUM('CONS 2025'!P80)</f>
        <v>1141048</v>
      </c>
      <c r="E9" s="28" t="s">
        <v>6</v>
      </c>
      <c r="F9" s="25">
        <v>0</v>
      </c>
      <c r="G9" s="28" t="s">
        <v>6</v>
      </c>
      <c r="H9" s="25">
        <v>0</v>
      </c>
      <c r="I9" s="1"/>
      <c r="J9" s="4" t="s">
        <v>24</v>
      </c>
      <c r="K9" s="27">
        <f>+B7+D7+F7+H7</f>
        <v>0</v>
      </c>
      <c r="L9" s="15"/>
      <c r="M9" s="1"/>
      <c r="N9" s="1"/>
      <c r="O9" s="1"/>
      <c r="P9" s="1"/>
      <c r="Q9" s="1"/>
    </row>
    <row r="10" spans="1:17" ht="21" thickBot="1" x14ac:dyDescent="0.45">
      <c r="A10" s="28" t="s">
        <v>9</v>
      </c>
      <c r="B10" s="25">
        <v>0</v>
      </c>
      <c r="C10" s="28" t="s">
        <v>9</v>
      </c>
      <c r="D10" s="25">
        <v>0</v>
      </c>
      <c r="E10" s="28" t="s">
        <v>9</v>
      </c>
      <c r="F10" s="25">
        <v>0</v>
      </c>
      <c r="G10" s="28" t="s">
        <v>9</v>
      </c>
      <c r="H10" s="25">
        <v>0</v>
      </c>
      <c r="I10" s="1"/>
      <c r="J10" s="314" t="s">
        <v>29</v>
      </c>
      <c r="K10" s="317">
        <f>SUM(K8:K9)</f>
        <v>38778311.847000003</v>
      </c>
      <c r="L10" s="15"/>
      <c r="M10" s="5" t="s">
        <v>19</v>
      </c>
      <c r="N10" s="5" t="s">
        <v>17</v>
      </c>
      <c r="O10" s="5" t="s">
        <v>7</v>
      </c>
      <c r="P10" s="5" t="s">
        <v>3</v>
      </c>
      <c r="Q10" s="5" t="s">
        <v>2</v>
      </c>
    </row>
    <row r="11" spans="1:17" ht="21" thickBot="1" x14ac:dyDescent="0.45">
      <c r="A11" s="29" t="s">
        <v>8</v>
      </c>
      <c r="B11" s="30">
        <v>0</v>
      </c>
      <c r="C11" s="29" t="s">
        <v>8</v>
      </c>
      <c r="D11" s="25">
        <f>SUM('CONS 2025'!P131)</f>
        <v>1369159.3599999999</v>
      </c>
      <c r="E11" s="29" t="s">
        <v>8</v>
      </c>
      <c r="F11" s="30">
        <v>0</v>
      </c>
      <c r="G11" s="29" t="s">
        <v>8</v>
      </c>
      <c r="H11" s="25">
        <f>SUM('SEVA 2025'!R27,'SEVA 2025'!R34)</f>
        <v>13986742</v>
      </c>
      <c r="I11" s="1"/>
      <c r="J11" s="315"/>
      <c r="K11" s="318"/>
      <c r="L11" s="15"/>
      <c r="M11" s="5" t="s">
        <v>8</v>
      </c>
      <c r="N11" s="31"/>
      <c r="O11" s="31">
        <v>0</v>
      </c>
      <c r="P11" s="31">
        <v>0</v>
      </c>
      <c r="Q11" s="31">
        <v>0</v>
      </c>
    </row>
    <row r="12" spans="1:17" ht="21" thickBot="1" x14ac:dyDescent="0.45">
      <c r="A12" s="6" t="s">
        <v>599</v>
      </c>
      <c r="B12" s="46">
        <f>A4-B7-B8-B9-B10-B11</f>
        <v>20429966</v>
      </c>
      <c r="C12" s="6" t="s">
        <v>600</v>
      </c>
      <c r="D12" s="32">
        <f>C4-D7-D8-D9-D10-D11</f>
        <v>4746286.6229999997</v>
      </c>
      <c r="E12" s="6" t="s">
        <v>601</v>
      </c>
      <c r="F12" s="32">
        <f>E4-F7-F8-F9-F10-F11</f>
        <v>7390200.5300000012</v>
      </c>
      <c r="G12" s="6" t="s">
        <v>602</v>
      </c>
      <c r="H12" s="32">
        <f>G4-H7-H8-H9-H10-H11</f>
        <v>10013258</v>
      </c>
      <c r="I12" s="1"/>
      <c r="J12" s="315"/>
      <c r="K12" s="318"/>
      <c r="L12" s="15"/>
      <c r="M12" s="5" t="s">
        <v>6</v>
      </c>
      <c r="N12" s="31">
        <v>0</v>
      </c>
      <c r="O12" s="31"/>
      <c r="P12" s="31"/>
      <c r="Q12" s="31"/>
    </row>
    <row r="13" spans="1:17" s="44" customFormat="1" ht="26.6" thickBot="1" x14ac:dyDescent="0.75">
      <c r="A13" s="40"/>
      <c r="B13" s="45"/>
      <c r="C13" s="86"/>
      <c r="D13" s="45"/>
      <c r="E13" s="40"/>
      <c r="F13" s="45"/>
      <c r="G13" s="40"/>
      <c r="H13" s="45"/>
      <c r="I13" s="40"/>
      <c r="J13" s="315"/>
      <c r="K13" s="318"/>
      <c r="L13" s="41"/>
      <c r="M13" s="42" t="s">
        <v>5</v>
      </c>
      <c r="N13" s="43">
        <v>0</v>
      </c>
      <c r="O13" s="43"/>
      <c r="P13" s="43"/>
      <c r="Q13" s="43"/>
    </row>
    <row r="14" spans="1:17" ht="41.6" thickBot="1" x14ac:dyDescent="0.45">
      <c r="A14" s="5" t="s">
        <v>28</v>
      </c>
      <c r="B14" s="305">
        <f>SUM(A4:F4)</f>
        <v>57358023</v>
      </c>
      <c r="C14" s="306"/>
      <c r="D14" s="306"/>
      <c r="E14" s="306"/>
      <c r="F14" s="306"/>
      <c r="G14" s="306"/>
      <c r="H14" s="307"/>
      <c r="I14" s="33"/>
      <c r="J14" s="315"/>
      <c r="K14" s="318"/>
      <c r="L14" s="1"/>
      <c r="M14" s="5" t="s">
        <v>9</v>
      </c>
      <c r="N14" s="31">
        <v>0</v>
      </c>
      <c r="O14" s="31"/>
      <c r="P14" s="31"/>
      <c r="Q14" s="31"/>
    </row>
    <row r="15" spans="1:17" ht="21" thickBot="1" x14ac:dyDescent="0.45">
      <c r="A15" s="11"/>
      <c r="B15" s="33"/>
      <c r="C15" s="1"/>
      <c r="D15" s="1"/>
      <c r="E15" s="11"/>
      <c r="F15" s="11"/>
      <c r="G15" s="11"/>
      <c r="H15" s="11"/>
      <c r="I15" s="33"/>
      <c r="J15" s="315"/>
      <c r="K15" s="318"/>
      <c r="L15" s="1"/>
      <c r="M15" s="33"/>
      <c r="N15" s="1"/>
      <c r="O15" s="1"/>
      <c r="P15" s="1"/>
      <c r="Q15" s="1"/>
    </row>
    <row r="16" spans="1:17" ht="84.45" thickBot="1" x14ac:dyDescent="0.45">
      <c r="A16" s="7" t="s">
        <v>603</v>
      </c>
      <c r="B16" s="34">
        <f>A4-B12-1</f>
        <v>3000245</v>
      </c>
      <c r="C16" s="7" t="s">
        <v>604</v>
      </c>
      <c r="D16" s="34">
        <f>C4-D12</f>
        <v>9699051.3770000003</v>
      </c>
      <c r="E16" s="7" t="s">
        <v>605</v>
      </c>
      <c r="F16" s="34">
        <f>E4-F12</f>
        <v>12092272.469999999</v>
      </c>
      <c r="G16" s="7" t="s">
        <v>606</v>
      </c>
      <c r="H16" s="34">
        <f>G4-H12</f>
        <v>13986742</v>
      </c>
      <c r="I16" s="33"/>
      <c r="J16" s="315"/>
      <c r="K16" s="318"/>
      <c r="L16" s="1"/>
      <c r="M16" s="1"/>
      <c r="N16" s="1"/>
      <c r="O16" s="21" t="s">
        <v>33</v>
      </c>
      <c r="P16" s="21" t="s">
        <v>35</v>
      </c>
      <c r="Q16" s="21" t="s">
        <v>37</v>
      </c>
    </row>
    <row r="17" spans="1:17" ht="31.3" thickBot="1" x14ac:dyDescent="0.45">
      <c r="A17" s="35" t="s">
        <v>16</v>
      </c>
      <c r="B17" s="308" t="s">
        <v>647</v>
      </c>
      <c r="C17" s="309"/>
      <c r="D17" s="309"/>
      <c r="E17" s="309"/>
      <c r="F17" s="309"/>
      <c r="G17" s="309"/>
      <c r="H17" s="310"/>
      <c r="I17" s="1"/>
      <c r="J17" s="316"/>
      <c r="K17" s="319"/>
      <c r="L17" s="1"/>
      <c r="M17" s="1"/>
      <c r="N17" s="1"/>
      <c r="O17" s="21" t="s">
        <v>34</v>
      </c>
      <c r="P17" s="21" t="s">
        <v>36</v>
      </c>
      <c r="Q17" s="21" t="s">
        <v>38</v>
      </c>
    </row>
    <row r="18" spans="1:17" x14ac:dyDescent="0.4">
      <c r="I18" s="1"/>
      <c r="J18" s="1"/>
      <c r="K18" s="1"/>
      <c r="L18" s="1"/>
      <c r="M18" s="1"/>
      <c r="N18" s="1"/>
      <c r="O18" s="1"/>
      <c r="P18" s="1"/>
      <c r="Q18" s="1"/>
    </row>
    <row r="19" spans="1:17" ht="15.45" x14ac:dyDescent="0.4">
      <c r="A19" s="37" t="s">
        <v>39</v>
      </c>
      <c r="B19" s="38">
        <f>B16*100/A4</f>
        <v>12.805027116271932</v>
      </c>
      <c r="C19" s="37"/>
      <c r="D19" s="38">
        <f>D16*100/C4</f>
        <v>67.143125186824989</v>
      </c>
      <c r="E19" s="37"/>
      <c r="F19" s="38">
        <f>F16*100/E4</f>
        <v>62.067441181620012</v>
      </c>
      <c r="G19" s="37"/>
      <c r="H19" s="205">
        <f>H16*100/G4</f>
        <v>58.278091666666668</v>
      </c>
      <c r="I19" s="36" t="e">
        <f>I12*100/H4</f>
        <v>#DIV/0!</v>
      </c>
      <c r="J19" s="1"/>
      <c r="K19" s="1"/>
      <c r="L19" s="1"/>
      <c r="M19" s="1"/>
      <c r="N19" s="1"/>
      <c r="O19" s="1"/>
      <c r="P19" s="1"/>
      <c r="Q19" s="1"/>
    </row>
  </sheetData>
  <mergeCells count="26">
    <mergeCell ref="B14:H14"/>
    <mergeCell ref="B17:H17"/>
    <mergeCell ref="K1:K3"/>
    <mergeCell ref="J10:J17"/>
    <mergeCell ref="K10:K17"/>
    <mergeCell ref="A4:B4"/>
    <mergeCell ref="C4:D4"/>
    <mergeCell ref="E4:F4"/>
    <mergeCell ref="G4:H4"/>
    <mergeCell ref="A5:A6"/>
    <mergeCell ref="B5:B6"/>
    <mergeCell ref="C5:C6"/>
    <mergeCell ref="D5:D6"/>
    <mergeCell ref="E5:E6"/>
    <mergeCell ref="F5:F6"/>
    <mergeCell ref="A1:H1"/>
    <mergeCell ref="G5:G6"/>
    <mergeCell ref="H5:H6"/>
    <mergeCell ref="A2:B2"/>
    <mergeCell ref="C2:D2"/>
    <mergeCell ref="E2:F2"/>
    <mergeCell ref="G2:H2"/>
    <mergeCell ref="A3:B3"/>
    <mergeCell ref="C3:D3"/>
    <mergeCell ref="E3:F3"/>
    <mergeCell ref="G3:H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T94"/>
  <sheetViews>
    <sheetView tabSelected="1" zoomScale="50" zoomScaleNormal="50" zoomScaleSheetLayoutView="80" workbookViewId="0">
      <pane ySplit="1" topLeftCell="A2" activePane="bottomLeft" state="frozen"/>
      <selection pane="bottomLeft" activeCell="T1" sqref="T1:T1048576"/>
    </sheetView>
  </sheetViews>
  <sheetFormatPr baseColWidth="10" defaultColWidth="11.15234375" defaultRowHeight="15" x14ac:dyDescent="0.4"/>
  <cols>
    <col min="1" max="1" width="5.15234375" style="154" bestFit="1" customWidth="1"/>
    <col min="2" max="2" width="20.15234375" style="154" hidden="1" customWidth="1"/>
    <col min="3" max="3" width="17" style="154" bestFit="1" customWidth="1"/>
    <col min="4" max="4" width="15.3828125" style="154" customWidth="1"/>
    <col min="5" max="5" width="30.84375" style="154" customWidth="1"/>
    <col min="6" max="6" width="34.53515625" style="154" bestFit="1" customWidth="1"/>
    <col min="7" max="7" width="38.3828125" style="194" bestFit="1" customWidth="1"/>
    <col min="8" max="8" width="12.3828125" style="194" customWidth="1"/>
    <col min="9" max="9" width="10.84375" style="154" bestFit="1" customWidth="1"/>
    <col min="10" max="10" width="20.3828125" style="154" bestFit="1" customWidth="1"/>
    <col min="11" max="11" width="38.15234375" style="154" customWidth="1"/>
    <col min="12" max="12" width="13.53515625" style="154" customWidth="1"/>
    <col min="13" max="13" width="18.23046875" style="155" customWidth="1"/>
    <col min="14" max="14" width="16.84375" style="155" bestFit="1" customWidth="1"/>
    <col min="15" max="15" width="27.15234375" style="154" bestFit="1" customWidth="1"/>
    <col min="16" max="16" width="25.15234375" style="154" bestFit="1" customWidth="1"/>
    <col min="17" max="17" width="20.53515625" style="154" bestFit="1" customWidth="1"/>
    <col min="18" max="18" width="22.23046875" style="154" customWidth="1"/>
    <col min="19" max="19" width="19.765625" style="154" customWidth="1"/>
    <col min="20" max="16384" width="11.15234375" style="194"/>
  </cols>
  <sheetData>
    <row r="1" spans="1:19" s="149" customFormat="1" ht="46.3" x14ac:dyDescent="0.4">
      <c r="A1" s="147" t="s">
        <v>164</v>
      </c>
      <c r="B1" s="147" t="s">
        <v>40</v>
      </c>
      <c r="C1" s="147" t="s">
        <v>41</v>
      </c>
      <c r="D1" s="147" t="s">
        <v>42</v>
      </c>
      <c r="E1" s="147" t="s">
        <v>159</v>
      </c>
      <c r="F1" s="148" t="s">
        <v>581</v>
      </c>
      <c r="G1" s="147" t="s">
        <v>546</v>
      </c>
      <c r="H1" s="147" t="s">
        <v>432</v>
      </c>
      <c r="I1" s="147" t="s">
        <v>545</v>
      </c>
      <c r="J1" s="147" t="s">
        <v>172</v>
      </c>
      <c r="K1" s="147" t="s">
        <v>549</v>
      </c>
      <c r="L1" s="147" t="s">
        <v>550</v>
      </c>
      <c r="M1" s="147" t="s">
        <v>179</v>
      </c>
      <c r="N1" s="147" t="s">
        <v>551</v>
      </c>
      <c r="O1" s="148" t="s">
        <v>552</v>
      </c>
      <c r="P1" s="148" t="s">
        <v>553</v>
      </c>
      <c r="Q1" s="148" t="s">
        <v>554</v>
      </c>
      <c r="R1" s="148" t="s">
        <v>555</v>
      </c>
      <c r="S1" s="147" t="s">
        <v>174</v>
      </c>
    </row>
    <row r="2" spans="1:19" ht="15" customHeight="1" x14ac:dyDescent="0.4">
      <c r="A2" s="325">
        <v>1</v>
      </c>
      <c r="B2" s="325" t="s">
        <v>48</v>
      </c>
      <c r="C2" s="325" t="s">
        <v>22</v>
      </c>
      <c r="D2" s="325" t="s">
        <v>52</v>
      </c>
      <c r="E2" s="253"/>
      <c r="F2" s="325" t="s">
        <v>171</v>
      </c>
      <c r="G2" s="325" t="s">
        <v>185</v>
      </c>
      <c r="H2" s="325" t="s">
        <v>187</v>
      </c>
      <c r="I2" s="325" t="s">
        <v>556</v>
      </c>
      <c r="J2" s="325"/>
      <c r="K2" s="325"/>
      <c r="L2" s="325"/>
      <c r="M2" s="325"/>
      <c r="N2" s="325"/>
      <c r="O2" s="180"/>
      <c r="P2" s="181"/>
      <c r="Q2" s="181"/>
      <c r="R2" s="181"/>
      <c r="S2" s="181"/>
    </row>
    <row r="3" spans="1:19" ht="45" x14ac:dyDescent="0.4">
      <c r="A3" s="325"/>
      <c r="B3" s="325" t="s">
        <v>48</v>
      </c>
      <c r="C3" s="325" t="s">
        <v>22</v>
      </c>
      <c r="D3" s="325" t="s">
        <v>52</v>
      </c>
      <c r="E3" s="253" t="s">
        <v>574</v>
      </c>
      <c r="F3" s="325" t="s">
        <v>171</v>
      </c>
      <c r="G3" s="325"/>
      <c r="H3" s="325" t="s">
        <v>187</v>
      </c>
      <c r="I3" s="210" t="s">
        <v>81</v>
      </c>
      <c r="J3" s="210">
        <v>14202548</v>
      </c>
      <c r="K3" s="210" t="s">
        <v>104</v>
      </c>
      <c r="L3" s="210">
        <v>2</v>
      </c>
      <c r="M3" s="175">
        <v>1</v>
      </c>
      <c r="N3" s="176">
        <v>1</v>
      </c>
      <c r="O3" s="177">
        <v>218273</v>
      </c>
      <c r="P3" s="177">
        <f t="shared" ref="P3:P7" si="0">O3*M3</f>
        <v>218273</v>
      </c>
      <c r="Q3" s="178">
        <v>218273</v>
      </c>
      <c r="R3" s="178">
        <f t="shared" ref="R3:R6" si="1">Q3*N3</f>
        <v>218273</v>
      </c>
      <c r="S3" s="210" t="s">
        <v>769</v>
      </c>
    </row>
    <row r="4" spans="1:19" ht="45" x14ac:dyDescent="0.4">
      <c r="A4" s="325"/>
      <c r="B4" s="325" t="s">
        <v>48</v>
      </c>
      <c r="C4" s="325" t="s">
        <v>22</v>
      </c>
      <c r="D4" s="325" t="s">
        <v>52</v>
      </c>
      <c r="E4" s="253" t="s">
        <v>574</v>
      </c>
      <c r="F4" s="325" t="s">
        <v>171</v>
      </c>
      <c r="G4" s="325"/>
      <c r="H4" s="325" t="s">
        <v>187</v>
      </c>
      <c r="I4" s="160" t="s">
        <v>87</v>
      </c>
      <c r="J4" s="174">
        <v>14293311</v>
      </c>
      <c r="K4" s="174" t="s">
        <v>108</v>
      </c>
      <c r="L4" s="174">
        <v>8</v>
      </c>
      <c r="M4" s="175">
        <v>3</v>
      </c>
      <c r="N4" s="176">
        <v>3</v>
      </c>
      <c r="O4" s="177">
        <v>425187.3</v>
      </c>
      <c r="P4" s="177">
        <f>O4*M4</f>
        <v>1275561.8999999999</v>
      </c>
      <c r="Q4" s="178">
        <v>425187</v>
      </c>
      <c r="R4" s="178">
        <v>1275562</v>
      </c>
      <c r="S4" s="210" t="s">
        <v>769</v>
      </c>
    </row>
    <row r="5" spans="1:19" ht="45" x14ac:dyDescent="0.4">
      <c r="A5" s="325"/>
      <c r="B5" s="325" t="s">
        <v>48</v>
      </c>
      <c r="C5" s="325" t="s">
        <v>22</v>
      </c>
      <c r="D5" s="325" t="s">
        <v>52</v>
      </c>
      <c r="E5" s="253" t="s">
        <v>574</v>
      </c>
      <c r="F5" s="325" t="s">
        <v>171</v>
      </c>
      <c r="G5" s="325"/>
      <c r="H5" s="325" t="s">
        <v>187</v>
      </c>
      <c r="I5" s="160" t="s">
        <v>89</v>
      </c>
      <c r="J5" s="174">
        <v>15065120</v>
      </c>
      <c r="K5" s="174" t="s">
        <v>110</v>
      </c>
      <c r="L5" s="174">
        <v>2</v>
      </c>
      <c r="M5" s="175">
        <v>1</v>
      </c>
      <c r="N5" s="176">
        <v>1</v>
      </c>
      <c r="O5" s="177">
        <v>47953</v>
      </c>
      <c r="P5" s="177">
        <f t="shared" si="0"/>
        <v>47953</v>
      </c>
      <c r="Q5" s="178">
        <v>47953</v>
      </c>
      <c r="R5" s="178">
        <f t="shared" si="1"/>
        <v>47953</v>
      </c>
      <c r="S5" s="210" t="s">
        <v>769</v>
      </c>
    </row>
    <row r="6" spans="1:19" ht="105" x14ac:dyDescent="0.4">
      <c r="A6" s="325"/>
      <c r="B6" s="325" t="s">
        <v>48</v>
      </c>
      <c r="C6" s="325" t="s">
        <v>22</v>
      </c>
      <c r="D6" s="325" t="s">
        <v>52</v>
      </c>
      <c r="E6" s="253"/>
      <c r="F6" s="325" t="s">
        <v>171</v>
      </c>
      <c r="G6" s="325"/>
      <c r="H6" s="325" t="s">
        <v>187</v>
      </c>
      <c r="I6" s="174" t="s">
        <v>90</v>
      </c>
      <c r="J6" s="174">
        <v>11471413</v>
      </c>
      <c r="K6" s="174" t="s">
        <v>107</v>
      </c>
      <c r="L6" s="174">
        <v>2</v>
      </c>
      <c r="M6" s="175">
        <v>0</v>
      </c>
      <c r="N6" s="176"/>
      <c r="O6" s="177">
        <v>330608.5</v>
      </c>
      <c r="P6" s="177"/>
      <c r="Q6" s="178">
        <v>0</v>
      </c>
      <c r="R6" s="178">
        <f t="shared" si="1"/>
        <v>0</v>
      </c>
      <c r="S6" s="160" t="s">
        <v>771</v>
      </c>
    </row>
    <row r="7" spans="1:19" ht="45" x14ac:dyDescent="0.4">
      <c r="A7" s="325"/>
      <c r="B7" s="325" t="s">
        <v>48</v>
      </c>
      <c r="C7" s="325" t="s">
        <v>22</v>
      </c>
      <c r="D7" s="325" t="s">
        <v>52</v>
      </c>
      <c r="E7" s="253" t="s">
        <v>574</v>
      </c>
      <c r="F7" s="325" t="s">
        <v>171</v>
      </c>
      <c r="G7" s="325"/>
      <c r="H7" s="325" t="s">
        <v>187</v>
      </c>
      <c r="I7" s="160" t="s">
        <v>97</v>
      </c>
      <c r="J7" s="174">
        <v>14554899</v>
      </c>
      <c r="K7" s="174" t="s">
        <v>106</v>
      </c>
      <c r="L7" s="174">
        <v>4</v>
      </c>
      <c r="M7" s="175">
        <v>2</v>
      </c>
      <c r="N7" s="176">
        <v>2</v>
      </c>
      <c r="O7" s="177">
        <v>147450</v>
      </c>
      <c r="P7" s="177">
        <f t="shared" si="0"/>
        <v>294900</v>
      </c>
      <c r="Q7" s="178">
        <v>147450</v>
      </c>
      <c r="R7" s="178">
        <f>Q7*N7</f>
        <v>294900</v>
      </c>
      <c r="S7" s="210" t="s">
        <v>769</v>
      </c>
    </row>
    <row r="8" spans="1:19" ht="15" customHeight="1" x14ac:dyDescent="0.4">
      <c r="A8" s="325">
        <v>2</v>
      </c>
      <c r="B8" s="325"/>
      <c r="C8" s="325" t="s">
        <v>406</v>
      </c>
      <c r="D8" s="325" t="s">
        <v>235</v>
      </c>
      <c r="E8" s="325" t="s">
        <v>579</v>
      </c>
      <c r="F8" s="325"/>
      <c r="G8" s="325" t="s">
        <v>185</v>
      </c>
      <c r="H8" s="325" t="s">
        <v>411</v>
      </c>
      <c r="I8" s="325" t="s">
        <v>410</v>
      </c>
      <c r="J8" s="325"/>
      <c r="K8" s="325"/>
      <c r="L8" s="325"/>
      <c r="M8" s="325"/>
      <c r="N8" s="325"/>
      <c r="O8" s="180"/>
      <c r="P8" s="181"/>
      <c r="Q8" s="181"/>
      <c r="R8" s="181"/>
      <c r="S8" s="181"/>
    </row>
    <row r="9" spans="1:19" ht="45" x14ac:dyDescent="0.4">
      <c r="A9" s="325"/>
      <c r="B9" s="325"/>
      <c r="C9" s="325"/>
      <c r="D9" s="325"/>
      <c r="E9" s="325" t="s">
        <v>238</v>
      </c>
      <c r="F9" s="325"/>
      <c r="G9" s="325" t="s">
        <v>185</v>
      </c>
      <c r="H9" s="325" t="s">
        <v>411</v>
      </c>
      <c r="I9" s="160" t="s">
        <v>78</v>
      </c>
      <c r="J9" s="160">
        <v>14865408</v>
      </c>
      <c r="K9" s="160" t="s">
        <v>412</v>
      </c>
      <c r="L9" s="213">
        <v>1</v>
      </c>
      <c r="M9" s="175">
        <v>1</v>
      </c>
      <c r="N9" s="176">
        <v>1</v>
      </c>
      <c r="O9" s="177">
        <v>973930</v>
      </c>
      <c r="P9" s="177">
        <f>O9*M9</f>
        <v>973930</v>
      </c>
      <c r="Q9" s="178">
        <v>973930</v>
      </c>
      <c r="R9" s="178">
        <f>Q9*N9</f>
        <v>973930</v>
      </c>
      <c r="S9" s="210" t="s">
        <v>769</v>
      </c>
    </row>
    <row r="10" spans="1:19" ht="15" customHeight="1" x14ac:dyDescent="0.4">
      <c r="A10" s="325">
        <v>3</v>
      </c>
      <c r="B10" s="325"/>
      <c r="C10" s="325" t="s">
        <v>406</v>
      </c>
      <c r="D10" s="325" t="s">
        <v>235</v>
      </c>
      <c r="E10" s="325" t="s">
        <v>413</v>
      </c>
      <c r="F10" s="325"/>
      <c r="G10" s="325" t="s">
        <v>185</v>
      </c>
      <c r="H10" s="325" t="s">
        <v>580</v>
      </c>
      <c r="I10" s="325" t="s">
        <v>414</v>
      </c>
      <c r="J10" s="325"/>
      <c r="K10" s="325"/>
      <c r="L10" s="325"/>
      <c r="M10" s="325"/>
      <c r="N10" s="325"/>
      <c r="O10" s="180"/>
      <c r="P10" s="181"/>
      <c r="Q10" s="181"/>
      <c r="R10" s="181"/>
      <c r="S10" s="181"/>
    </row>
    <row r="11" spans="1:19" ht="30" x14ac:dyDescent="0.4">
      <c r="A11" s="325"/>
      <c r="B11" s="325"/>
      <c r="C11" s="325"/>
      <c r="D11" s="325"/>
      <c r="E11" s="325"/>
      <c r="F11" s="325"/>
      <c r="G11" s="325"/>
      <c r="H11" s="325"/>
      <c r="I11" s="160" t="s">
        <v>78</v>
      </c>
      <c r="J11" s="160">
        <v>10645525</v>
      </c>
      <c r="K11" s="160" t="s">
        <v>415</v>
      </c>
      <c r="L11" s="213">
        <v>2</v>
      </c>
      <c r="M11" s="175">
        <v>2</v>
      </c>
      <c r="N11" s="176">
        <v>2</v>
      </c>
      <c r="O11" s="177">
        <f>P11/M11</f>
        <v>892738</v>
      </c>
      <c r="P11" s="177">
        <v>1785476</v>
      </c>
      <c r="Q11" s="178">
        <v>750200</v>
      </c>
      <c r="R11" s="178">
        <f>Q11*N11</f>
        <v>1500400</v>
      </c>
      <c r="S11" s="160" t="s">
        <v>768</v>
      </c>
    </row>
    <row r="12" spans="1:19" ht="15" customHeight="1" x14ac:dyDescent="0.4">
      <c r="A12" s="325">
        <v>4</v>
      </c>
      <c r="B12" s="325"/>
      <c r="C12" s="325" t="s">
        <v>406</v>
      </c>
      <c r="D12" s="325" t="s">
        <v>235</v>
      </c>
      <c r="E12" s="325" t="s">
        <v>416</v>
      </c>
      <c r="F12" s="325">
        <v>3</v>
      </c>
      <c r="G12" s="325" t="s">
        <v>185</v>
      </c>
      <c r="H12" s="325" t="s">
        <v>418</v>
      </c>
      <c r="I12" s="325" t="s">
        <v>417</v>
      </c>
      <c r="J12" s="325"/>
      <c r="K12" s="325"/>
      <c r="L12" s="325"/>
      <c r="M12" s="325"/>
      <c r="N12" s="325"/>
      <c r="O12" s="180"/>
      <c r="P12" s="181"/>
      <c r="Q12" s="181"/>
      <c r="R12" s="181"/>
      <c r="S12" s="181"/>
    </row>
    <row r="13" spans="1:19" ht="60" x14ac:dyDescent="0.4">
      <c r="A13" s="325"/>
      <c r="B13" s="325"/>
      <c r="C13" s="325"/>
      <c r="D13" s="325"/>
      <c r="E13" s="325"/>
      <c r="F13" s="325"/>
      <c r="G13" s="325"/>
      <c r="H13" s="325"/>
      <c r="I13" s="160" t="s">
        <v>78</v>
      </c>
      <c r="J13" s="160">
        <v>15075234</v>
      </c>
      <c r="K13" s="160" t="s">
        <v>105</v>
      </c>
      <c r="L13" s="213">
        <v>6</v>
      </c>
      <c r="M13" s="175">
        <v>6</v>
      </c>
      <c r="N13" s="176">
        <v>33333</v>
      </c>
      <c r="O13" s="177">
        <f>P13/M13</f>
        <v>536333</v>
      </c>
      <c r="P13" s="177">
        <v>3217998</v>
      </c>
      <c r="Q13" s="178">
        <f>R13/M13</f>
        <v>536333</v>
      </c>
      <c r="R13" s="178">
        <v>3217998</v>
      </c>
      <c r="S13" s="160" t="s">
        <v>770</v>
      </c>
    </row>
    <row r="14" spans="1:19" ht="15" customHeight="1" x14ac:dyDescent="0.4">
      <c r="A14" s="325">
        <v>5</v>
      </c>
      <c r="B14" s="325"/>
      <c r="C14" s="325" t="s">
        <v>406</v>
      </c>
      <c r="D14" s="325" t="s">
        <v>235</v>
      </c>
      <c r="E14" s="325" t="s">
        <v>650</v>
      </c>
      <c r="F14" s="325"/>
      <c r="G14" s="325" t="s">
        <v>185</v>
      </c>
      <c r="H14" s="325" t="s">
        <v>418</v>
      </c>
      <c r="I14" s="325" t="s">
        <v>420</v>
      </c>
      <c r="J14" s="325"/>
      <c r="K14" s="325"/>
      <c r="L14" s="325"/>
      <c r="M14" s="325"/>
      <c r="N14" s="325"/>
      <c r="O14" s="180"/>
      <c r="P14" s="181"/>
      <c r="Q14" s="181"/>
      <c r="R14" s="181"/>
      <c r="S14" s="181"/>
    </row>
    <row r="15" spans="1:19" ht="60" x14ac:dyDescent="0.4">
      <c r="A15" s="325"/>
      <c r="B15" s="325"/>
      <c r="C15" s="325"/>
      <c r="D15" s="325"/>
      <c r="E15" s="325"/>
      <c r="F15" s="325"/>
      <c r="G15" s="325"/>
      <c r="H15" s="325"/>
      <c r="I15" s="160" t="s">
        <v>78</v>
      </c>
      <c r="J15" s="160">
        <v>11264376</v>
      </c>
      <c r="K15" s="160" t="s">
        <v>421</v>
      </c>
      <c r="L15" s="213">
        <v>2</v>
      </c>
      <c r="M15" s="175">
        <v>0</v>
      </c>
      <c r="N15" s="176">
        <v>193130</v>
      </c>
      <c r="O15" s="177">
        <v>193130</v>
      </c>
      <c r="P15" s="177"/>
      <c r="Q15" s="178">
        <v>0</v>
      </c>
      <c r="R15" s="178">
        <f>Q15*N15</f>
        <v>0</v>
      </c>
      <c r="S15" s="210" t="s">
        <v>773</v>
      </c>
    </row>
    <row r="16" spans="1:19" ht="15" customHeight="1" x14ac:dyDescent="0.4">
      <c r="A16" s="325">
        <v>6</v>
      </c>
      <c r="B16" s="325"/>
      <c r="C16" s="325" t="s">
        <v>406</v>
      </c>
      <c r="D16" s="325" t="s">
        <v>52</v>
      </c>
      <c r="E16" s="325" t="s">
        <v>234</v>
      </c>
      <c r="F16" s="325" t="s">
        <v>689</v>
      </c>
      <c r="G16" s="325" t="s">
        <v>573</v>
      </c>
      <c r="H16" s="325" t="s">
        <v>187</v>
      </c>
      <c r="I16" s="325" t="s">
        <v>407</v>
      </c>
      <c r="J16" s="325"/>
      <c r="K16" s="325"/>
      <c r="L16" s="325"/>
      <c r="M16" s="325"/>
      <c r="N16" s="325"/>
      <c r="O16" s="180"/>
      <c r="P16" s="181"/>
      <c r="Q16" s="181"/>
      <c r="R16" s="181"/>
      <c r="S16" s="181"/>
    </row>
    <row r="17" spans="1:19" ht="30" x14ac:dyDescent="0.4">
      <c r="A17" s="325"/>
      <c r="B17" s="325"/>
      <c r="C17" s="325"/>
      <c r="D17" s="325"/>
      <c r="E17" s="325"/>
      <c r="F17" s="325"/>
      <c r="G17" s="325" t="s">
        <v>408</v>
      </c>
      <c r="H17" s="325" t="s">
        <v>544</v>
      </c>
      <c r="I17" s="160" t="s">
        <v>409</v>
      </c>
      <c r="J17" s="160" t="s">
        <v>236</v>
      </c>
      <c r="K17" s="160" t="s">
        <v>237</v>
      </c>
      <c r="L17" s="160">
        <v>4</v>
      </c>
      <c r="M17" s="175">
        <v>4</v>
      </c>
      <c r="N17" s="176">
        <v>4</v>
      </c>
      <c r="O17" s="177">
        <f>P17/M17</f>
        <v>328440</v>
      </c>
      <c r="P17" s="177">
        <v>1313760</v>
      </c>
      <c r="Q17" s="178">
        <v>328440</v>
      </c>
      <c r="R17" s="178">
        <f>Q17*N17</f>
        <v>1313760</v>
      </c>
      <c r="S17" s="160" t="s">
        <v>737</v>
      </c>
    </row>
    <row r="18" spans="1:19" ht="15" customHeight="1" x14ac:dyDescent="0.4">
      <c r="A18" s="325">
        <v>7</v>
      </c>
      <c r="B18" s="325"/>
      <c r="C18" s="325" t="s">
        <v>406</v>
      </c>
      <c r="D18" s="325" t="s">
        <v>235</v>
      </c>
      <c r="E18" s="253"/>
      <c r="F18" s="171"/>
      <c r="G18" s="325" t="s">
        <v>185</v>
      </c>
      <c r="H18" s="325" t="s">
        <v>560</v>
      </c>
      <c r="I18" s="325" t="s">
        <v>564</v>
      </c>
      <c r="J18" s="325"/>
      <c r="K18" s="325"/>
      <c r="L18" s="325"/>
      <c r="M18" s="325"/>
      <c r="N18" s="325"/>
      <c r="O18" s="180"/>
      <c r="P18" s="181"/>
      <c r="Q18" s="181"/>
      <c r="R18" s="181"/>
      <c r="S18" s="181"/>
    </row>
    <row r="19" spans="1:19" ht="30" x14ac:dyDescent="0.4">
      <c r="A19" s="325"/>
      <c r="B19" s="325"/>
      <c r="C19" s="325"/>
      <c r="D19" s="325"/>
      <c r="E19" s="253" t="s">
        <v>582</v>
      </c>
      <c r="F19" s="171"/>
      <c r="G19" s="325"/>
      <c r="H19" s="325"/>
      <c r="I19" s="160" t="s">
        <v>78</v>
      </c>
      <c r="J19" s="160">
        <v>7253998</v>
      </c>
      <c r="K19" s="160" t="s">
        <v>561</v>
      </c>
      <c r="L19" s="213">
        <v>10</v>
      </c>
      <c r="M19" s="175">
        <v>10</v>
      </c>
      <c r="N19" s="176">
        <v>10</v>
      </c>
      <c r="O19" s="177">
        <v>3750</v>
      </c>
      <c r="P19" s="177">
        <f>O19*M19</f>
        <v>37500</v>
      </c>
      <c r="Q19" s="178">
        <v>3750</v>
      </c>
      <c r="R19" s="178">
        <f>Q19*N19</f>
        <v>37500</v>
      </c>
      <c r="S19" s="210" t="s">
        <v>676</v>
      </c>
    </row>
    <row r="20" spans="1:19" ht="45" x14ac:dyDescent="0.4">
      <c r="A20" s="325"/>
      <c r="B20" s="325"/>
      <c r="C20" s="325"/>
      <c r="D20" s="325"/>
      <c r="E20" s="253" t="s">
        <v>559</v>
      </c>
      <c r="F20" s="253">
        <v>3</v>
      </c>
      <c r="G20" s="325"/>
      <c r="H20" s="325"/>
      <c r="I20" s="152" t="s">
        <v>79</v>
      </c>
      <c r="J20" s="152">
        <v>3900727</v>
      </c>
      <c r="K20" s="152" t="s">
        <v>563</v>
      </c>
      <c r="L20" s="215">
        <v>10</v>
      </c>
      <c r="M20" s="175">
        <v>9</v>
      </c>
      <c r="N20" s="176">
        <v>0</v>
      </c>
      <c r="O20" s="177">
        <v>77523</v>
      </c>
      <c r="P20" s="177">
        <f>O20*M20</f>
        <v>697707</v>
      </c>
      <c r="Q20" s="178">
        <v>0</v>
      </c>
      <c r="R20" s="178">
        <v>0</v>
      </c>
      <c r="S20" s="161" t="s">
        <v>774</v>
      </c>
    </row>
    <row r="21" spans="1:19" ht="63" customHeight="1" x14ac:dyDescent="0.4">
      <c r="A21" s="325"/>
      <c r="B21" s="325"/>
      <c r="C21" s="325"/>
      <c r="D21" s="325"/>
      <c r="E21" s="253" t="s">
        <v>582</v>
      </c>
      <c r="F21" s="171"/>
      <c r="G21" s="325"/>
      <c r="H21" s="325"/>
      <c r="I21" s="160" t="s">
        <v>79</v>
      </c>
      <c r="J21" s="160">
        <v>3900727</v>
      </c>
      <c r="K21" s="160" t="s">
        <v>563</v>
      </c>
      <c r="L21" s="213">
        <v>10</v>
      </c>
      <c r="M21" s="175">
        <v>1</v>
      </c>
      <c r="N21" s="176">
        <v>1</v>
      </c>
      <c r="O21" s="177">
        <v>80763</v>
      </c>
      <c r="P21" s="177">
        <f>O21*M21</f>
        <v>80763</v>
      </c>
      <c r="Q21" s="178">
        <v>80763</v>
      </c>
      <c r="R21" s="178">
        <f>Q21*N21</f>
        <v>80763</v>
      </c>
      <c r="S21" s="210" t="s">
        <v>676</v>
      </c>
    </row>
    <row r="22" spans="1:19" ht="30" x14ac:dyDescent="0.4">
      <c r="A22" s="325"/>
      <c r="B22" s="325"/>
      <c r="C22" s="325"/>
      <c r="D22" s="325"/>
      <c r="E22" s="253" t="s">
        <v>582</v>
      </c>
      <c r="F22" s="171"/>
      <c r="G22" s="325"/>
      <c r="H22" s="325"/>
      <c r="I22" s="160" t="s">
        <v>80</v>
      </c>
      <c r="J22" s="160">
        <v>11581941</v>
      </c>
      <c r="K22" s="160" t="s">
        <v>562</v>
      </c>
      <c r="L22" s="213">
        <v>10</v>
      </c>
      <c r="M22" s="175">
        <v>10</v>
      </c>
      <c r="N22" s="176">
        <v>10</v>
      </c>
      <c r="O22" s="184">
        <v>65817</v>
      </c>
      <c r="P22" s="184">
        <f>O22*M22</f>
        <v>658170</v>
      </c>
      <c r="Q22" s="185">
        <v>65817</v>
      </c>
      <c r="R22" s="185">
        <f>Q22*N22</f>
        <v>658170</v>
      </c>
      <c r="S22" s="210" t="s">
        <v>676</v>
      </c>
    </row>
    <row r="23" spans="1:19" ht="15" customHeight="1" x14ac:dyDescent="0.4">
      <c r="A23" s="325">
        <v>8</v>
      </c>
      <c r="B23" s="325"/>
      <c r="C23" s="325" t="s">
        <v>406</v>
      </c>
      <c r="D23" s="325" t="s">
        <v>235</v>
      </c>
      <c r="E23" s="253"/>
      <c r="F23" s="325"/>
      <c r="G23" s="325" t="s">
        <v>185</v>
      </c>
      <c r="H23" s="325"/>
      <c r="I23" s="325" t="s">
        <v>608</v>
      </c>
      <c r="J23" s="325"/>
      <c r="K23" s="325"/>
      <c r="L23" s="325"/>
      <c r="M23" s="325"/>
      <c r="N23" s="325"/>
      <c r="O23" s="180"/>
      <c r="P23" s="181"/>
      <c r="Q23" s="181"/>
      <c r="R23" s="181"/>
      <c r="S23" s="181"/>
    </row>
    <row r="24" spans="1:19" ht="30" x14ac:dyDescent="0.4">
      <c r="A24" s="325"/>
      <c r="B24" s="325"/>
      <c r="C24" s="325"/>
      <c r="D24" s="325"/>
      <c r="E24" s="253" t="s">
        <v>76</v>
      </c>
      <c r="F24" s="325"/>
      <c r="G24" s="325"/>
      <c r="H24" s="325"/>
      <c r="I24" s="160" t="s">
        <v>78</v>
      </c>
      <c r="J24" s="160">
        <v>7637744</v>
      </c>
      <c r="K24" s="160" t="s">
        <v>607</v>
      </c>
      <c r="L24" s="213">
        <v>30</v>
      </c>
      <c r="M24" s="175">
        <v>30</v>
      </c>
      <c r="N24" s="176">
        <v>30</v>
      </c>
      <c r="O24" s="209">
        <v>7854.6</v>
      </c>
      <c r="P24" s="184">
        <f>O24*M24</f>
        <v>235638</v>
      </c>
      <c r="Q24" s="178">
        <v>7854.6</v>
      </c>
      <c r="R24" s="185">
        <f>Q24*N24</f>
        <v>235638</v>
      </c>
      <c r="S24" s="210" t="s">
        <v>13</v>
      </c>
    </row>
    <row r="25" spans="1:19" ht="30" x14ac:dyDescent="0.4">
      <c r="A25" s="325"/>
      <c r="B25" s="325"/>
      <c r="C25" s="325"/>
      <c r="D25" s="325"/>
      <c r="E25" s="253" t="s">
        <v>76</v>
      </c>
      <c r="F25" s="325"/>
      <c r="G25" s="325"/>
      <c r="H25" s="325"/>
      <c r="I25" s="160" t="s">
        <v>79</v>
      </c>
      <c r="J25" s="160">
        <v>7648237</v>
      </c>
      <c r="K25" s="160" t="s">
        <v>607</v>
      </c>
      <c r="L25" s="213">
        <v>20</v>
      </c>
      <c r="M25" s="175">
        <v>20</v>
      </c>
      <c r="N25" s="176">
        <v>20</v>
      </c>
      <c r="O25" s="209">
        <v>11772.43</v>
      </c>
      <c r="P25" s="184">
        <f>O25*M25</f>
        <v>235448.6</v>
      </c>
      <c r="Q25" s="178">
        <v>11772.45</v>
      </c>
      <c r="R25" s="185">
        <f>Q25*N25</f>
        <v>235449</v>
      </c>
      <c r="S25" s="210" t="s">
        <v>13</v>
      </c>
    </row>
    <row r="26" spans="1:19" ht="15" customHeight="1" x14ac:dyDescent="0.4">
      <c r="A26" s="325">
        <v>9</v>
      </c>
      <c r="B26" s="325"/>
      <c r="C26" s="325" t="s">
        <v>406</v>
      </c>
      <c r="D26" s="325" t="s">
        <v>235</v>
      </c>
      <c r="E26" s="253"/>
      <c r="F26" s="325"/>
      <c r="G26" s="325" t="s">
        <v>185</v>
      </c>
      <c r="H26" s="325"/>
      <c r="I26" s="325" t="s">
        <v>665</v>
      </c>
      <c r="J26" s="325"/>
      <c r="K26" s="325"/>
      <c r="L26" s="325"/>
      <c r="M26" s="325"/>
      <c r="N26" s="325"/>
      <c r="O26" s="180"/>
      <c r="P26" s="181"/>
      <c r="Q26" s="181"/>
      <c r="R26" s="181"/>
      <c r="S26" s="181"/>
    </row>
    <row r="27" spans="1:19" ht="30" x14ac:dyDescent="0.4">
      <c r="A27" s="325"/>
      <c r="B27" s="325"/>
      <c r="C27" s="325"/>
      <c r="D27" s="325"/>
      <c r="E27" s="253"/>
      <c r="F27" s="325"/>
      <c r="G27" s="325"/>
      <c r="H27" s="325"/>
      <c r="I27" s="160" t="s">
        <v>78</v>
      </c>
      <c r="J27" s="160" t="s">
        <v>437</v>
      </c>
      <c r="K27" s="160" t="s">
        <v>666</v>
      </c>
      <c r="L27" s="213">
        <v>1</v>
      </c>
      <c r="M27" s="175">
        <v>0</v>
      </c>
      <c r="N27" s="176">
        <v>0</v>
      </c>
      <c r="O27" s="177">
        <v>11480</v>
      </c>
      <c r="P27" s="177"/>
      <c r="Q27" s="178">
        <v>0</v>
      </c>
      <c r="R27" s="178">
        <f t="shared" ref="R27:R34" si="2">Q27*N27</f>
        <v>0</v>
      </c>
      <c r="S27" s="210" t="s">
        <v>741</v>
      </c>
    </row>
    <row r="28" spans="1:19" ht="30" x14ac:dyDescent="0.4">
      <c r="A28" s="325"/>
      <c r="B28" s="325"/>
      <c r="C28" s="325"/>
      <c r="D28" s="325"/>
      <c r="E28" s="253"/>
      <c r="F28" s="325"/>
      <c r="G28" s="325"/>
      <c r="H28" s="325"/>
      <c r="I28" s="160" t="s">
        <v>79</v>
      </c>
      <c r="J28" s="160" t="s">
        <v>437</v>
      </c>
      <c r="K28" s="160" t="s">
        <v>667</v>
      </c>
      <c r="L28" s="213">
        <v>1</v>
      </c>
      <c r="M28" s="175">
        <v>0</v>
      </c>
      <c r="N28" s="176">
        <v>0</v>
      </c>
      <c r="O28" s="177">
        <v>18562</v>
      </c>
      <c r="P28" s="177"/>
      <c r="Q28" s="178">
        <v>0</v>
      </c>
      <c r="R28" s="178">
        <f t="shared" si="2"/>
        <v>0</v>
      </c>
      <c r="S28" s="210" t="s">
        <v>741</v>
      </c>
    </row>
    <row r="29" spans="1:19" ht="30" x14ac:dyDescent="0.4">
      <c r="A29" s="325"/>
      <c r="B29" s="325"/>
      <c r="C29" s="325"/>
      <c r="D29" s="325"/>
      <c r="E29" s="253"/>
      <c r="F29" s="325"/>
      <c r="G29" s="325"/>
      <c r="H29" s="325"/>
      <c r="I29" s="160" t="s">
        <v>80</v>
      </c>
      <c r="J29" s="160" t="s">
        <v>437</v>
      </c>
      <c r="K29" s="160" t="s">
        <v>668</v>
      </c>
      <c r="L29" s="213">
        <v>1</v>
      </c>
      <c r="M29" s="175">
        <v>0</v>
      </c>
      <c r="N29" s="176">
        <v>0</v>
      </c>
      <c r="O29" s="177">
        <v>67400</v>
      </c>
      <c r="P29" s="177"/>
      <c r="Q29" s="178">
        <v>0</v>
      </c>
      <c r="R29" s="178">
        <f t="shared" si="2"/>
        <v>0</v>
      </c>
      <c r="S29" s="210" t="s">
        <v>741</v>
      </c>
    </row>
    <row r="30" spans="1:19" ht="45" x14ac:dyDescent="0.4">
      <c r="A30" s="325"/>
      <c r="B30" s="325"/>
      <c r="C30" s="325"/>
      <c r="D30" s="325"/>
      <c r="E30" s="253" t="s">
        <v>740</v>
      </c>
      <c r="F30" s="325"/>
      <c r="G30" s="325"/>
      <c r="H30" s="325"/>
      <c r="I30" s="160" t="s">
        <v>81</v>
      </c>
      <c r="J30" s="160" t="s">
        <v>662</v>
      </c>
      <c r="K30" s="160" t="s">
        <v>669</v>
      </c>
      <c r="L30" s="213">
        <v>1</v>
      </c>
      <c r="M30" s="175">
        <v>1</v>
      </c>
      <c r="N30" s="176">
        <v>1</v>
      </c>
      <c r="O30" s="177">
        <v>204891</v>
      </c>
      <c r="P30" s="177">
        <f>O30</f>
        <v>204891</v>
      </c>
      <c r="Q30" s="178">
        <v>204891</v>
      </c>
      <c r="R30" s="178">
        <f t="shared" si="2"/>
        <v>204891</v>
      </c>
      <c r="S30" s="210" t="s">
        <v>690</v>
      </c>
    </row>
    <row r="31" spans="1:19" ht="45" x14ac:dyDescent="0.4">
      <c r="A31" s="325"/>
      <c r="B31" s="325"/>
      <c r="C31" s="325"/>
      <c r="D31" s="325"/>
      <c r="E31" s="253"/>
      <c r="F31" s="325"/>
      <c r="G31" s="325"/>
      <c r="H31" s="325"/>
      <c r="I31" s="160" t="s">
        <v>83</v>
      </c>
      <c r="J31" s="160" t="s">
        <v>437</v>
      </c>
      <c r="K31" s="160" t="s">
        <v>670</v>
      </c>
      <c r="L31" s="213">
        <v>1</v>
      </c>
      <c r="M31" s="175">
        <v>0</v>
      </c>
      <c r="N31" s="176">
        <v>0</v>
      </c>
      <c r="O31" s="177">
        <v>20937</v>
      </c>
      <c r="P31" s="177"/>
      <c r="Q31" s="178">
        <v>0</v>
      </c>
      <c r="R31" s="178">
        <f t="shared" si="2"/>
        <v>0</v>
      </c>
      <c r="S31" s="210" t="s">
        <v>741</v>
      </c>
    </row>
    <row r="32" spans="1:19" ht="30" x14ac:dyDescent="0.4">
      <c r="A32" s="325"/>
      <c r="B32" s="325"/>
      <c r="C32" s="325"/>
      <c r="D32" s="325"/>
      <c r="E32" s="253"/>
      <c r="F32" s="325"/>
      <c r="G32" s="325"/>
      <c r="H32" s="325"/>
      <c r="I32" s="160" t="s">
        <v>84</v>
      </c>
      <c r="J32" s="160" t="s">
        <v>663</v>
      </c>
      <c r="K32" s="160" t="s">
        <v>671</v>
      </c>
      <c r="L32" s="213">
        <v>1</v>
      </c>
      <c r="M32" s="175">
        <v>0</v>
      </c>
      <c r="N32" s="176">
        <v>0</v>
      </c>
      <c r="O32" s="177">
        <v>25169</v>
      </c>
      <c r="P32" s="177"/>
      <c r="Q32" s="178">
        <v>0</v>
      </c>
      <c r="R32" s="178">
        <f t="shared" si="2"/>
        <v>0</v>
      </c>
      <c r="S32" s="210" t="s">
        <v>741</v>
      </c>
    </row>
    <row r="33" spans="1:19" ht="30" x14ac:dyDescent="0.4">
      <c r="A33" s="325"/>
      <c r="B33" s="325"/>
      <c r="C33" s="325"/>
      <c r="D33" s="325"/>
      <c r="E33" s="253"/>
      <c r="F33" s="325"/>
      <c r="G33" s="325"/>
      <c r="H33" s="325"/>
      <c r="I33" s="160" t="s">
        <v>85</v>
      </c>
      <c r="J33" s="160">
        <v>15857126</v>
      </c>
      <c r="K33" s="160" t="s">
        <v>672</v>
      </c>
      <c r="L33" s="213">
        <v>1</v>
      </c>
      <c r="M33" s="175">
        <v>0</v>
      </c>
      <c r="N33" s="176">
        <v>0</v>
      </c>
      <c r="O33" s="184">
        <v>17731</v>
      </c>
      <c r="P33" s="177"/>
      <c r="Q33" s="185">
        <v>0</v>
      </c>
      <c r="R33" s="178">
        <f t="shared" si="2"/>
        <v>0</v>
      </c>
      <c r="S33" s="210" t="s">
        <v>741</v>
      </c>
    </row>
    <row r="34" spans="1:19" ht="30" x14ac:dyDescent="0.4">
      <c r="A34" s="325"/>
      <c r="B34" s="256"/>
      <c r="C34" s="325"/>
      <c r="D34" s="325"/>
      <c r="E34" s="253"/>
      <c r="F34" s="325"/>
      <c r="G34" s="325"/>
      <c r="H34" s="325"/>
      <c r="I34" s="160" t="s">
        <v>86</v>
      </c>
      <c r="J34" s="160" t="s">
        <v>437</v>
      </c>
      <c r="K34" s="160" t="s">
        <v>673</v>
      </c>
      <c r="L34" s="213">
        <v>1</v>
      </c>
      <c r="M34" s="175">
        <v>0</v>
      </c>
      <c r="N34" s="176">
        <v>0</v>
      </c>
      <c r="O34" s="209">
        <v>21957</v>
      </c>
      <c r="P34" s="177">
        <f>O34*M34</f>
        <v>0</v>
      </c>
      <c r="Q34" s="178">
        <v>0</v>
      </c>
      <c r="R34" s="178">
        <f t="shared" si="2"/>
        <v>0</v>
      </c>
      <c r="S34" s="210" t="s">
        <v>741</v>
      </c>
    </row>
    <row r="35" spans="1:19" x14ac:dyDescent="0.4">
      <c r="A35" s="325">
        <v>10</v>
      </c>
      <c r="B35" s="171"/>
      <c r="C35" s="325" t="s">
        <v>406</v>
      </c>
      <c r="D35" s="325" t="s">
        <v>235</v>
      </c>
      <c r="E35" s="326"/>
      <c r="F35" s="327"/>
      <c r="G35" s="327"/>
      <c r="H35" s="328"/>
      <c r="I35" s="325" t="s">
        <v>761</v>
      </c>
      <c r="J35" s="325"/>
      <c r="K35" s="325"/>
      <c r="L35" s="325"/>
      <c r="M35" s="325"/>
      <c r="N35" s="325"/>
      <c r="O35" s="180"/>
      <c r="P35" s="181"/>
      <c r="Q35" s="181"/>
      <c r="R35" s="181"/>
      <c r="S35" s="181"/>
    </row>
    <row r="36" spans="1:19" x14ac:dyDescent="0.4">
      <c r="A36" s="325"/>
      <c r="B36" s="171"/>
      <c r="C36" s="325"/>
      <c r="D36" s="325"/>
      <c r="E36" s="253" t="s">
        <v>756</v>
      </c>
      <c r="F36" s="171"/>
      <c r="G36" s="171" t="s">
        <v>185</v>
      </c>
      <c r="H36" s="171" t="s">
        <v>749</v>
      </c>
      <c r="I36" s="160" t="s">
        <v>78</v>
      </c>
      <c r="J36" s="160">
        <v>14889442</v>
      </c>
      <c r="K36" s="160" t="s">
        <v>755</v>
      </c>
      <c r="L36" s="213">
        <v>1</v>
      </c>
      <c r="M36" s="175">
        <f>L36</f>
        <v>1</v>
      </c>
      <c r="N36" s="176">
        <f>M36</f>
        <v>1</v>
      </c>
      <c r="O36" s="177">
        <v>1598979</v>
      </c>
      <c r="P36" s="177">
        <f>O36*M36</f>
        <v>1598979</v>
      </c>
      <c r="Q36" s="178">
        <f>O36</f>
        <v>1598979</v>
      </c>
      <c r="R36" s="178">
        <f>Q36*N36</f>
        <v>1598979</v>
      </c>
      <c r="S36" s="210"/>
    </row>
    <row r="37" spans="1:19" ht="30" x14ac:dyDescent="0.4">
      <c r="A37" s="325"/>
      <c r="B37" s="171"/>
      <c r="C37" s="325"/>
      <c r="D37" s="325"/>
      <c r="E37" s="253" t="s">
        <v>756</v>
      </c>
      <c r="F37" s="171"/>
      <c r="G37" s="171" t="s">
        <v>185</v>
      </c>
      <c r="H37" s="171" t="s">
        <v>749</v>
      </c>
      <c r="I37" s="160" t="s">
        <v>80</v>
      </c>
      <c r="J37" s="160">
        <v>9312473</v>
      </c>
      <c r="K37" s="160" t="s">
        <v>107</v>
      </c>
      <c r="L37" s="213">
        <v>18</v>
      </c>
      <c r="M37" s="175">
        <v>8</v>
      </c>
      <c r="N37" s="176">
        <v>8</v>
      </c>
      <c r="O37" s="177">
        <v>62522</v>
      </c>
      <c r="P37" s="177">
        <f t="shared" ref="P37:P46" si="3">O37*M37</f>
        <v>500176</v>
      </c>
      <c r="Q37" s="178">
        <f t="shared" ref="Q37:Q46" si="4">O37</f>
        <v>62522</v>
      </c>
      <c r="R37" s="178">
        <f t="shared" ref="R37:R46" si="5">Q37*N37</f>
        <v>500176</v>
      </c>
      <c r="S37" s="210" t="s">
        <v>767</v>
      </c>
    </row>
    <row r="38" spans="1:19" ht="30" x14ac:dyDescent="0.4">
      <c r="A38" s="325"/>
      <c r="B38" s="171"/>
      <c r="C38" s="325"/>
      <c r="D38" s="325"/>
      <c r="E38" s="253" t="s">
        <v>756</v>
      </c>
      <c r="F38" s="171"/>
      <c r="G38" s="171" t="s">
        <v>185</v>
      </c>
      <c r="H38" s="171" t="s">
        <v>749</v>
      </c>
      <c r="I38" s="160" t="s">
        <v>81</v>
      </c>
      <c r="J38" s="160">
        <v>9733909</v>
      </c>
      <c r="K38" s="160" t="s">
        <v>107</v>
      </c>
      <c r="L38" s="213">
        <v>1</v>
      </c>
      <c r="M38" s="175">
        <f t="shared" ref="M38:M46" si="6">L38</f>
        <v>1</v>
      </c>
      <c r="N38" s="176">
        <f t="shared" ref="N38:N46" si="7">M38</f>
        <v>1</v>
      </c>
      <c r="O38" s="177">
        <v>90940</v>
      </c>
      <c r="P38" s="177">
        <f t="shared" si="3"/>
        <v>90940</v>
      </c>
      <c r="Q38" s="178">
        <f t="shared" si="4"/>
        <v>90940</v>
      </c>
      <c r="R38" s="178">
        <f t="shared" si="5"/>
        <v>90940</v>
      </c>
      <c r="S38" s="210" t="s">
        <v>767</v>
      </c>
    </row>
    <row r="39" spans="1:19" ht="30" x14ac:dyDescent="0.4">
      <c r="A39" s="325"/>
      <c r="B39" s="171"/>
      <c r="C39" s="325"/>
      <c r="D39" s="325"/>
      <c r="E39" s="253" t="s">
        <v>756</v>
      </c>
      <c r="F39" s="171"/>
      <c r="G39" s="171" t="s">
        <v>185</v>
      </c>
      <c r="H39" s="171" t="s">
        <v>749</v>
      </c>
      <c r="I39" s="160" t="s">
        <v>84</v>
      </c>
      <c r="J39" s="160">
        <v>200064</v>
      </c>
      <c r="K39" s="160" t="s">
        <v>111</v>
      </c>
      <c r="L39" s="213">
        <v>2</v>
      </c>
      <c r="M39" s="175">
        <f t="shared" si="6"/>
        <v>2</v>
      </c>
      <c r="N39" s="176">
        <f t="shared" si="7"/>
        <v>2</v>
      </c>
      <c r="O39" s="177">
        <v>3048</v>
      </c>
      <c r="P39" s="177">
        <f t="shared" si="3"/>
        <v>6096</v>
      </c>
      <c r="Q39" s="178">
        <f t="shared" si="4"/>
        <v>3048</v>
      </c>
      <c r="R39" s="178">
        <f t="shared" si="5"/>
        <v>6096</v>
      </c>
      <c r="S39" s="210" t="s">
        <v>767</v>
      </c>
    </row>
    <row r="40" spans="1:19" x14ac:dyDescent="0.4">
      <c r="A40" s="325"/>
      <c r="B40" s="171"/>
      <c r="C40" s="325"/>
      <c r="D40" s="325"/>
      <c r="E40" s="253" t="s">
        <v>756</v>
      </c>
      <c r="F40" s="171"/>
      <c r="G40" s="171" t="s">
        <v>185</v>
      </c>
      <c r="H40" s="171" t="s">
        <v>749</v>
      </c>
      <c r="I40" s="160" t="s">
        <v>88</v>
      </c>
      <c r="J40" s="160">
        <v>11190540</v>
      </c>
      <c r="K40" s="160" t="s">
        <v>754</v>
      </c>
      <c r="L40" s="213">
        <v>1</v>
      </c>
      <c r="M40" s="175">
        <f t="shared" si="6"/>
        <v>1</v>
      </c>
      <c r="N40" s="176">
        <f t="shared" si="7"/>
        <v>1</v>
      </c>
      <c r="O40" s="177">
        <v>160912</v>
      </c>
      <c r="P40" s="177">
        <f t="shared" si="3"/>
        <v>160912</v>
      </c>
      <c r="Q40" s="178">
        <f t="shared" si="4"/>
        <v>160912</v>
      </c>
      <c r="R40" s="178">
        <f t="shared" si="5"/>
        <v>160912</v>
      </c>
      <c r="S40" s="210"/>
    </row>
    <row r="41" spans="1:19" ht="30" x14ac:dyDescent="0.4">
      <c r="A41" s="325"/>
      <c r="B41" s="171"/>
      <c r="C41" s="325"/>
      <c r="D41" s="325"/>
      <c r="E41" s="253" t="s">
        <v>756</v>
      </c>
      <c r="F41" s="171"/>
      <c r="G41" s="171" t="s">
        <v>185</v>
      </c>
      <c r="H41" s="171" t="s">
        <v>749</v>
      </c>
      <c r="I41" s="160" t="s">
        <v>89</v>
      </c>
      <c r="J41" s="160">
        <v>13280013</v>
      </c>
      <c r="K41" s="160" t="s">
        <v>107</v>
      </c>
      <c r="L41" s="213">
        <v>1</v>
      </c>
      <c r="M41" s="175">
        <f t="shared" si="6"/>
        <v>1</v>
      </c>
      <c r="N41" s="176">
        <f t="shared" si="7"/>
        <v>1</v>
      </c>
      <c r="O41" s="177">
        <v>221250</v>
      </c>
      <c r="P41" s="177">
        <f t="shared" si="3"/>
        <v>221250</v>
      </c>
      <c r="Q41" s="178">
        <f t="shared" si="4"/>
        <v>221250</v>
      </c>
      <c r="R41" s="178">
        <f t="shared" si="5"/>
        <v>221250</v>
      </c>
      <c r="S41" s="210" t="s">
        <v>767</v>
      </c>
    </row>
    <row r="42" spans="1:19" x14ac:dyDescent="0.4">
      <c r="A42" s="325"/>
      <c r="B42" s="171"/>
      <c r="C42" s="325"/>
      <c r="D42" s="325"/>
      <c r="E42" s="253" t="s">
        <v>756</v>
      </c>
      <c r="F42" s="171"/>
      <c r="G42" s="171" t="s">
        <v>185</v>
      </c>
      <c r="H42" s="171" t="s">
        <v>749</v>
      </c>
      <c r="I42" s="160" t="s">
        <v>90</v>
      </c>
      <c r="J42" s="160">
        <v>15256484</v>
      </c>
      <c r="K42" s="160" t="s">
        <v>753</v>
      </c>
      <c r="L42" s="213">
        <v>1</v>
      </c>
      <c r="M42" s="175">
        <f t="shared" si="6"/>
        <v>1</v>
      </c>
      <c r="N42" s="176">
        <f t="shared" si="7"/>
        <v>1</v>
      </c>
      <c r="O42" s="177">
        <v>19045</v>
      </c>
      <c r="P42" s="177">
        <f t="shared" si="3"/>
        <v>19045</v>
      </c>
      <c r="Q42" s="178">
        <f t="shared" si="4"/>
        <v>19045</v>
      </c>
      <c r="R42" s="178">
        <f t="shared" si="5"/>
        <v>19045</v>
      </c>
      <c r="S42" s="210"/>
    </row>
    <row r="43" spans="1:19" x14ac:dyDescent="0.4">
      <c r="A43" s="325"/>
      <c r="B43" s="171"/>
      <c r="C43" s="325"/>
      <c r="D43" s="325"/>
      <c r="E43" s="253" t="s">
        <v>756</v>
      </c>
      <c r="F43" s="171"/>
      <c r="G43" s="171" t="s">
        <v>185</v>
      </c>
      <c r="H43" s="171" t="s">
        <v>749</v>
      </c>
      <c r="I43" s="160" t="s">
        <v>91</v>
      </c>
      <c r="J43" s="160">
        <v>14413360</v>
      </c>
      <c r="K43" s="160" t="s">
        <v>752</v>
      </c>
      <c r="L43" s="213">
        <v>1</v>
      </c>
      <c r="M43" s="175">
        <f t="shared" si="6"/>
        <v>1</v>
      </c>
      <c r="N43" s="176">
        <f t="shared" si="7"/>
        <v>1</v>
      </c>
      <c r="O43" s="177">
        <v>679924</v>
      </c>
      <c r="P43" s="177">
        <f t="shared" si="3"/>
        <v>679924</v>
      </c>
      <c r="Q43" s="178">
        <f t="shared" si="4"/>
        <v>679924</v>
      </c>
      <c r="R43" s="178">
        <f t="shared" si="5"/>
        <v>679924</v>
      </c>
      <c r="S43" s="210"/>
    </row>
    <row r="44" spans="1:19" x14ac:dyDescent="0.4">
      <c r="A44" s="325"/>
      <c r="B44" s="171"/>
      <c r="C44" s="325"/>
      <c r="D44" s="325"/>
      <c r="E44" s="253" t="s">
        <v>756</v>
      </c>
      <c r="F44" s="171"/>
      <c r="G44" s="171" t="s">
        <v>185</v>
      </c>
      <c r="H44" s="171" t="s">
        <v>749</v>
      </c>
      <c r="I44" s="160" t="s">
        <v>92</v>
      </c>
      <c r="J44" s="160">
        <v>12570998</v>
      </c>
      <c r="K44" s="160" t="s">
        <v>751</v>
      </c>
      <c r="L44" s="213">
        <v>1</v>
      </c>
      <c r="M44" s="175">
        <f t="shared" si="6"/>
        <v>1</v>
      </c>
      <c r="N44" s="176">
        <f t="shared" si="7"/>
        <v>1</v>
      </c>
      <c r="O44" s="177">
        <v>427896</v>
      </c>
      <c r="P44" s="177">
        <f t="shared" si="3"/>
        <v>427896</v>
      </c>
      <c r="Q44" s="178">
        <f t="shared" si="4"/>
        <v>427896</v>
      </c>
      <c r="R44" s="178">
        <f t="shared" si="5"/>
        <v>427896</v>
      </c>
      <c r="S44" s="210"/>
    </row>
    <row r="45" spans="1:19" ht="30" x14ac:dyDescent="0.4">
      <c r="A45" s="325"/>
      <c r="B45" s="171"/>
      <c r="C45" s="325"/>
      <c r="D45" s="325"/>
      <c r="E45" s="253" t="s">
        <v>756</v>
      </c>
      <c r="F45" s="171"/>
      <c r="G45" s="171" t="s">
        <v>185</v>
      </c>
      <c r="H45" s="171" t="s">
        <v>749</v>
      </c>
      <c r="I45" s="160" t="s">
        <v>95</v>
      </c>
      <c r="J45" s="160">
        <v>992300408</v>
      </c>
      <c r="K45" s="160" t="s">
        <v>347</v>
      </c>
      <c r="L45" s="213">
        <v>2</v>
      </c>
      <c r="M45" s="175">
        <f t="shared" si="6"/>
        <v>2</v>
      </c>
      <c r="N45" s="176">
        <f t="shared" si="7"/>
        <v>2</v>
      </c>
      <c r="O45" s="177">
        <v>82079</v>
      </c>
      <c r="P45" s="177">
        <f t="shared" si="3"/>
        <v>164158</v>
      </c>
      <c r="Q45" s="178">
        <f t="shared" si="4"/>
        <v>82079</v>
      </c>
      <c r="R45" s="178">
        <f t="shared" si="5"/>
        <v>164158</v>
      </c>
      <c r="S45" s="210" t="s">
        <v>767</v>
      </c>
    </row>
    <row r="46" spans="1:19" ht="30" x14ac:dyDescent="0.4">
      <c r="A46" s="325"/>
      <c r="B46" s="171"/>
      <c r="C46" s="325"/>
      <c r="D46" s="325"/>
      <c r="E46" s="253" t="s">
        <v>756</v>
      </c>
      <c r="F46" s="171"/>
      <c r="G46" s="171" t="s">
        <v>185</v>
      </c>
      <c r="H46" s="171" t="s">
        <v>749</v>
      </c>
      <c r="I46" s="160" t="s">
        <v>96</v>
      </c>
      <c r="J46" s="160">
        <v>12352707</v>
      </c>
      <c r="K46" s="160" t="s">
        <v>750</v>
      </c>
      <c r="L46" s="213">
        <v>1</v>
      </c>
      <c r="M46" s="175">
        <f t="shared" si="6"/>
        <v>1</v>
      </c>
      <c r="N46" s="176">
        <f t="shared" si="7"/>
        <v>1</v>
      </c>
      <c r="O46" s="177">
        <v>22305</v>
      </c>
      <c r="P46" s="177">
        <f t="shared" si="3"/>
        <v>22305</v>
      </c>
      <c r="Q46" s="178">
        <f t="shared" si="4"/>
        <v>22305</v>
      </c>
      <c r="R46" s="178">
        <f t="shared" si="5"/>
        <v>22305</v>
      </c>
      <c r="S46" s="210" t="s">
        <v>767</v>
      </c>
    </row>
    <row r="47" spans="1:19" x14ac:dyDescent="0.4">
      <c r="A47" s="325">
        <v>11</v>
      </c>
      <c r="B47" s="171"/>
      <c r="C47" s="325" t="s">
        <v>406</v>
      </c>
      <c r="D47" s="325" t="s">
        <v>235</v>
      </c>
      <c r="E47" s="326"/>
      <c r="F47" s="327"/>
      <c r="G47" s="327"/>
      <c r="H47" s="328"/>
      <c r="I47" s="325" t="s">
        <v>762</v>
      </c>
      <c r="J47" s="325"/>
      <c r="K47" s="325"/>
      <c r="L47" s="325"/>
      <c r="M47" s="325"/>
      <c r="N47" s="325"/>
      <c r="O47" s="180"/>
      <c r="P47" s="181"/>
      <c r="Q47" s="181"/>
      <c r="R47" s="181"/>
      <c r="S47" s="181"/>
    </row>
    <row r="48" spans="1:19" x14ac:dyDescent="0.4">
      <c r="A48" s="325"/>
      <c r="B48" s="171"/>
      <c r="C48" s="325"/>
      <c r="D48" s="325"/>
      <c r="E48" s="253" t="s">
        <v>757</v>
      </c>
      <c r="F48" s="171"/>
      <c r="G48" s="171" t="s">
        <v>185</v>
      </c>
      <c r="H48" s="171" t="s">
        <v>749</v>
      </c>
      <c r="I48" s="160" t="s">
        <v>82</v>
      </c>
      <c r="J48" s="160">
        <v>14693125</v>
      </c>
      <c r="K48" s="160" t="s">
        <v>758</v>
      </c>
      <c r="L48" s="213">
        <v>21</v>
      </c>
      <c r="M48" s="175">
        <f t="shared" ref="M48" si="8">L48</f>
        <v>21</v>
      </c>
      <c r="N48" s="176">
        <v>21</v>
      </c>
      <c r="O48" s="177">
        <v>17280</v>
      </c>
      <c r="P48" s="177">
        <f t="shared" ref="P48" si="9">O48*M48</f>
        <v>362880</v>
      </c>
      <c r="Q48" s="178">
        <f t="shared" ref="Q48" si="10">O48</f>
        <v>17280</v>
      </c>
      <c r="R48" s="178">
        <f t="shared" ref="R48" si="11">Q48*N48</f>
        <v>362880</v>
      </c>
      <c r="S48" s="210" t="s">
        <v>13</v>
      </c>
    </row>
    <row r="49" spans="1:19" x14ac:dyDescent="0.4">
      <c r="A49" s="325">
        <v>12</v>
      </c>
      <c r="B49" s="171"/>
      <c r="C49" s="325" t="s">
        <v>760</v>
      </c>
      <c r="D49" s="325"/>
      <c r="E49" s="326"/>
      <c r="F49" s="327"/>
      <c r="G49" s="327"/>
      <c r="H49" s="328"/>
      <c r="I49" s="325" t="s">
        <v>763</v>
      </c>
      <c r="J49" s="325"/>
      <c r="K49" s="325"/>
      <c r="L49" s="325"/>
      <c r="M49" s="325"/>
      <c r="N49" s="325"/>
      <c r="O49" s="180"/>
      <c r="P49" s="181"/>
      <c r="Q49" s="181"/>
      <c r="R49" s="181"/>
      <c r="S49" s="181"/>
    </row>
    <row r="50" spans="1:19" ht="15.45" thickBot="1" x14ac:dyDescent="0.45">
      <c r="A50" s="325"/>
      <c r="B50" s="256"/>
      <c r="C50" s="325"/>
      <c r="D50" s="325"/>
      <c r="E50" s="253" t="s">
        <v>759</v>
      </c>
      <c r="F50" s="256"/>
      <c r="G50" s="171" t="s">
        <v>185</v>
      </c>
      <c r="H50" s="171" t="s">
        <v>749</v>
      </c>
      <c r="I50" s="160" t="s">
        <v>82</v>
      </c>
      <c r="J50" s="160">
        <v>11087205</v>
      </c>
      <c r="K50" s="160" t="s">
        <v>746</v>
      </c>
      <c r="L50" s="213">
        <v>1</v>
      </c>
      <c r="M50" s="175">
        <f>L50</f>
        <v>1</v>
      </c>
      <c r="N50" s="176">
        <v>1</v>
      </c>
      <c r="O50" s="177">
        <v>163484</v>
      </c>
      <c r="P50" s="177">
        <f>O50*M50</f>
        <v>163484</v>
      </c>
      <c r="Q50" s="178">
        <f>O50</f>
        <v>163484</v>
      </c>
      <c r="R50" s="178">
        <f>Q50*N50</f>
        <v>163484</v>
      </c>
      <c r="S50" s="210"/>
    </row>
    <row r="51" spans="1:19" s="202" customFormat="1" ht="22.75" thickBot="1" x14ac:dyDescent="0.45">
      <c r="A51" s="168"/>
      <c r="B51" s="168"/>
      <c r="C51" s="168"/>
      <c r="D51" s="168"/>
      <c r="E51" s="168"/>
      <c r="F51" s="168"/>
      <c r="I51" s="168"/>
      <c r="J51" s="168"/>
      <c r="K51" s="168"/>
      <c r="L51" s="168"/>
      <c r="M51" s="169"/>
      <c r="N51" s="169"/>
      <c r="O51" s="188" t="s">
        <v>15</v>
      </c>
      <c r="P51" s="189">
        <f>SUM(P3:P50)</f>
        <v>15696014.5</v>
      </c>
      <c r="Q51" s="188" t="s">
        <v>15</v>
      </c>
      <c r="R51" s="189">
        <f>SUM(R3:R50)</f>
        <v>14713232</v>
      </c>
      <c r="S51" s="168"/>
    </row>
    <row r="53" spans="1:19" s="149" customFormat="1" ht="46.3" x14ac:dyDescent="0.4">
      <c r="A53" s="147" t="s">
        <v>164</v>
      </c>
      <c r="B53" s="147" t="s">
        <v>40</v>
      </c>
      <c r="C53" s="147" t="s">
        <v>41</v>
      </c>
      <c r="D53" s="147" t="s">
        <v>42</v>
      </c>
      <c r="E53" s="147" t="s">
        <v>159</v>
      </c>
      <c r="F53" s="148" t="s">
        <v>581</v>
      </c>
      <c r="G53" s="147" t="s">
        <v>546</v>
      </c>
      <c r="H53" s="147" t="s">
        <v>432</v>
      </c>
      <c r="I53" s="147" t="s">
        <v>545</v>
      </c>
      <c r="J53" s="147" t="s">
        <v>172</v>
      </c>
      <c r="K53" s="147" t="s">
        <v>549</v>
      </c>
      <c r="L53" s="147" t="s">
        <v>550</v>
      </c>
      <c r="M53" s="147" t="s">
        <v>179</v>
      </c>
      <c r="N53" s="147" t="s">
        <v>551</v>
      </c>
      <c r="O53" s="148" t="s">
        <v>552</v>
      </c>
      <c r="P53" s="148" t="s">
        <v>553</v>
      </c>
      <c r="Q53" s="148" t="s">
        <v>554</v>
      </c>
      <c r="R53" s="148" t="s">
        <v>555</v>
      </c>
      <c r="S53" s="147" t="s">
        <v>174</v>
      </c>
    </row>
    <row r="54" spans="1:19" ht="45" x14ac:dyDescent="0.4">
      <c r="A54" s="325">
        <v>1</v>
      </c>
      <c r="B54" s="331"/>
      <c r="C54" s="325"/>
      <c r="D54" s="325"/>
      <c r="E54" s="325"/>
      <c r="F54" s="325" t="s">
        <v>171</v>
      </c>
      <c r="G54" s="325"/>
      <c r="H54" s="325"/>
      <c r="I54" s="160" t="s">
        <v>87</v>
      </c>
      <c r="J54" s="254">
        <v>10283396</v>
      </c>
      <c r="K54" s="254" t="s">
        <v>349</v>
      </c>
      <c r="L54" s="254">
        <v>1</v>
      </c>
      <c r="M54" s="175">
        <v>0</v>
      </c>
      <c r="N54" s="176">
        <v>0</v>
      </c>
      <c r="O54" s="177">
        <v>261000</v>
      </c>
      <c r="P54" s="177">
        <f t="shared" ref="P54:P56" si="12">O54*M54</f>
        <v>0</v>
      </c>
      <c r="Q54" s="178">
        <v>0</v>
      </c>
      <c r="R54" s="178">
        <f t="shared" ref="R54:R56" si="13">Q54*N54</f>
        <v>0</v>
      </c>
      <c r="S54" s="160" t="s">
        <v>772</v>
      </c>
    </row>
    <row r="55" spans="1:19" ht="45" x14ac:dyDescent="0.4">
      <c r="A55" s="325"/>
      <c r="B55" s="331"/>
      <c r="C55" s="325"/>
      <c r="D55" s="325"/>
      <c r="E55" s="325"/>
      <c r="F55" s="325" t="s">
        <v>171</v>
      </c>
      <c r="G55" s="325"/>
      <c r="H55" s="325"/>
      <c r="I55" s="160" t="s">
        <v>89</v>
      </c>
      <c r="J55" s="254">
        <v>11849195</v>
      </c>
      <c r="K55" s="254" t="s">
        <v>351</v>
      </c>
      <c r="L55" s="254">
        <v>1</v>
      </c>
      <c r="M55" s="175">
        <v>0</v>
      </c>
      <c r="N55" s="176">
        <v>0</v>
      </c>
      <c r="O55" s="177">
        <v>52000</v>
      </c>
      <c r="P55" s="177">
        <f t="shared" si="12"/>
        <v>0</v>
      </c>
      <c r="Q55" s="178">
        <v>0</v>
      </c>
      <c r="R55" s="178">
        <f t="shared" si="13"/>
        <v>0</v>
      </c>
      <c r="S55" s="160" t="s">
        <v>772</v>
      </c>
    </row>
    <row r="56" spans="1:19" ht="45" x14ac:dyDescent="0.4">
      <c r="A56" s="325"/>
      <c r="B56" s="331"/>
      <c r="C56" s="325"/>
      <c r="D56" s="325"/>
      <c r="E56" s="325"/>
      <c r="F56" s="325" t="s">
        <v>171</v>
      </c>
      <c r="G56" s="325"/>
      <c r="H56" s="325"/>
      <c r="I56" s="160" t="s">
        <v>92</v>
      </c>
      <c r="J56" s="255">
        <v>3557750</v>
      </c>
      <c r="K56" s="255" t="s">
        <v>344</v>
      </c>
      <c r="L56" s="255">
        <v>4</v>
      </c>
      <c r="M56" s="175">
        <v>0</v>
      </c>
      <c r="N56" s="176">
        <v>0</v>
      </c>
      <c r="O56" s="177">
        <v>7392</v>
      </c>
      <c r="P56" s="177">
        <f t="shared" si="12"/>
        <v>0</v>
      </c>
      <c r="Q56" s="178">
        <v>0</v>
      </c>
      <c r="R56" s="178">
        <f t="shared" si="13"/>
        <v>0</v>
      </c>
      <c r="S56" s="160" t="s">
        <v>772</v>
      </c>
    </row>
    <row r="57" spans="1:19" s="195" customFormat="1" ht="15" customHeight="1" x14ac:dyDescent="0.4">
      <c r="A57" s="325">
        <v>2</v>
      </c>
      <c r="B57" s="329" t="s">
        <v>568</v>
      </c>
      <c r="C57" s="325" t="s">
        <v>570</v>
      </c>
      <c r="D57" s="330" t="s">
        <v>54</v>
      </c>
      <c r="E57" s="325" t="s">
        <v>585</v>
      </c>
      <c r="F57" s="325" t="s">
        <v>171</v>
      </c>
      <c r="G57" s="325" t="s">
        <v>185</v>
      </c>
      <c r="H57" s="325" t="s">
        <v>583</v>
      </c>
      <c r="I57" s="326" t="s">
        <v>565</v>
      </c>
      <c r="J57" s="327"/>
      <c r="K57" s="327"/>
      <c r="L57" s="327"/>
      <c r="M57" s="327"/>
      <c r="N57" s="327"/>
      <c r="O57" s="180"/>
      <c r="P57" s="181"/>
      <c r="Q57" s="181"/>
      <c r="R57" s="181"/>
      <c r="S57" s="181"/>
    </row>
    <row r="58" spans="1:19" s="195" customFormat="1" ht="45" x14ac:dyDescent="0.4">
      <c r="A58" s="325"/>
      <c r="B58" s="329"/>
      <c r="C58" s="325"/>
      <c r="D58" s="332"/>
      <c r="E58" s="325"/>
      <c r="F58" s="325"/>
      <c r="G58" s="325"/>
      <c r="H58" s="325"/>
      <c r="I58" s="160" t="s">
        <v>78</v>
      </c>
      <c r="J58" s="160">
        <v>10608851</v>
      </c>
      <c r="K58" s="160" t="s">
        <v>567</v>
      </c>
      <c r="L58" s="160">
        <v>1</v>
      </c>
      <c r="M58" s="175">
        <v>1</v>
      </c>
      <c r="N58" s="176">
        <v>1</v>
      </c>
      <c r="O58" s="177">
        <v>31192</v>
      </c>
      <c r="P58" s="177">
        <f>O58*M58</f>
        <v>31192</v>
      </c>
      <c r="Q58" s="178">
        <v>31192</v>
      </c>
      <c r="R58" s="178">
        <f>Q58*N58</f>
        <v>31192</v>
      </c>
      <c r="S58" s="160" t="s">
        <v>678</v>
      </c>
    </row>
    <row r="59" spans="1:19" s="195" customFormat="1" ht="15" customHeight="1" x14ac:dyDescent="0.4">
      <c r="A59" s="325">
        <v>3</v>
      </c>
      <c r="B59" s="329" t="s">
        <v>568</v>
      </c>
      <c r="C59" s="325" t="s">
        <v>570</v>
      </c>
      <c r="D59" s="330" t="s">
        <v>54</v>
      </c>
      <c r="E59" s="325" t="s">
        <v>586</v>
      </c>
      <c r="F59" s="325" t="s">
        <v>171</v>
      </c>
      <c r="G59" s="325" t="s">
        <v>185</v>
      </c>
      <c r="H59" s="325" t="s">
        <v>584</v>
      </c>
      <c r="I59" s="326" t="s">
        <v>566</v>
      </c>
      <c r="J59" s="327"/>
      <c r="K59" s="327"/>
      <c r="L59" s="327"/>
      <c r="M59" s="327"/>
      <c r="N59" s="327"/>
      <c r="O59" s="180"/>
      <c r="P59" s="181"/>
      <c r="Q59" s="181"/>
      <c r="R59" s="181"/>
      <c r="S59" s="181"/>
    </row>
    <row r="60" spans="1:19" s="195" customFormat="1" ht="45.45" thickBot="1" x14ac:dyDescent="0.45">
      <c r="A60" s="325"/>
      <c r="B60" s="329"/>
      <c r="C60" s="325"/>
      <c r="D60" s="332"/>
      <c r="E60" s="325"/>
      <c r="F60" s="325"/>
      <c r="G60" s="325"/>
      <c r="H60" s="325"/>
      <c r="I60" s="160" t="s">
        <v>78</v>
      </c>
      <c r="J60" s="160">
        <v>11423960</v>
      </c>
      <c r="K60" s="160" t="s">
        <v>569</v>
      </c>
      <c r="L60" s="160">
        <v>1</v>
      </c>
      <c r="M60" s="175">
        <v>1</v>
      </c>
      <c r="N60" s="176">
        <v>1</v>
      </c>
      <c r="O60" s="184">
        <v>194914</v>
      </c>
      <c r="P60" s="184">
        <f>O60*M60</f>
        <v>194914</v>
      </c>
      <c r="Q60" s="185">
        <v>194914</v>
      </c>
      <c r="R60" s="185">
        <f>Q60*N60</f>
        <v>194914</v>
      </c>
      <c r="S60" s="160" t="s">
        <v>678</v>
      </c>
    </row>
    <row r="61" spans="1:19" s="202" customFormat="1" ht="22.75" thickBot="1" x14ac:dyDescent="0.45">
      <c r="A61" s="168"/>
      <c r="B61" s="168"/>
      <c r="C61" s="168"/>
      <c r="D61" s="168"/>
      <c r="E61" s="168"/>
      <c r="F61" s="168"/>
      <c r="I61" s="168"/>
      <c r="J61" s="168"/>
      <c r="K61" s="168"/>
      <c r="L61" s="168"/>
      <c r="M61" s="169"/>
      <c r="N61" s="169"/>
      <c r="O61" s="188" t="s">
        <v>15</v>
      </c>
      <c r="P61" s="189">
        <f>SUM(P54:P60)</f>
        <v>226106</v>
      </c>
      <c r="Q61" s="188" t="s">
        <v>15</v>
      </c>
      <c r="R61" s="189">
        <f>SUM(R54:R60)</f>
        <v>226106</v>
      </c>
      <c r="S61" s="168"/>
    </row>
    <row r="63" spans="1:19" s="149" customFormat="1" ht="46.3" x14ac:dyDescent="0.4">
      <c r="A63" s="147" t="s">
        <v>164</v>
      </c>
      <c r="B63" s="147" t="s">
        <v>40</v>
      </c>
      <c r="C63" s="147" t="s">
        <v>41</v>
      </c>
      <c r="D63" s="147" t="s">
        <v>42</v>
      </c>
      <c r="E63" s="147" t="s">
        <v>159</v>
      </c>
      <c r="F63" s="148" t="s">
        <v>77</v>
      </c>
      <c r="G63" s="147" t="s">
        <v>546</v>
      </c>
      <c r="H63" s="147" t="s">
        <v>432</v>
      </c>
      <c r="I63" s="147" t="s">
        <v>545</v>
      </c>
      <c r="J63" s="147" t="s">
        <v>172</v>
      </c>
      <c r="K63" s="147" t="s">
        <v>549</v>
      </c>
      <c r="L63" s="147" t="s">
        <v>550</v>
      </c>
      <c r="M63" s="147" t="s">
        <v>179</v>
      </c>
      <c r="N63" s="147" t="s">
        <v>551</v>
      </c>
      <c r="O63" s="148" t="s">
        <v>552</v>
      </c>
      <c r="P63" s="148" t="s">
        <v>553</v>
      </c>
      <c r="Q63" s="148" t="s">
        <v>554</v>
      </c>
      <c r="R63" s="148" t="s">
        <v>555</v>
      </c>
      <c r="S63" s="147" t="s">
        <v>174</v>
      </c>
    </row>
    <row r="64" spans="1:19" s="195" customFormat="1" ht="15" customHeight="1" x14ac:dyDescent="0.4">
      <c r="A64" s="325">
        <v>1</v>
      </c>
      <c r="B64" s="329" t="s">
        <v>44</v>
      </c>
      <c r="C64" s="325" t="s">
        <v>22</v>
      </c>
      <c r="D64" s="330" t="s">
        <v>45</v>
      </c>
      <c r="E64" s="325" t="s">
        <v>572</v>
      </c>
      <c r="F64" s="325"/>
      <c r="G64" s="325" t="s">
        <v>185</v>
      </c>
      <c r="H64" s="325" t="s">
        <v>189</v>
      </c>
      <c r="I64" s="326" t="s">
        <v>257</v>
      </c>
      <c r="J64" s="327"/>
      <c r="K64" s="327"/>
      <c r="L64" s="327"/>
      <c r="M64" s="327"/>
      <c r="N64" s="327"/>
      <c r="O64" s="180"/>
      <c r="P64" s="181"/>
      <c r="Q64" s="181"/>
      <c r="R64" s="181"/>
      <c r="S64" s="181"/>
    </row>
    <row r="65" spans="1:19" s="195" customFormat="1" ht="30" x14ac:dyDescent="0.4">
      <c r="A65" s="325"/>
      <c r="B65" s="329"/>
      <c r="C65" s="325"/>
      <c r="D65" s="332"/>
      <c r="E65" s="325"/>
      <c r="F65" s="325"/>
      <c r="G65" s="325"/>
      <c r="H65" s="325"/>
      <c r="I65" s="160" t="s">
        <v>78</v>
      </c>
      <c r="J65" s="160">
        <v>4985922</v>
      </c>
      <c r="K65" s="160" t="s">
        <v>104</v>
      </c>
      <c r="L65" s="160">
        <v>1</v>
      </c>
      <c r="M65" s="175">
        <v>1</v>
      </c>
      <c r="N65" s="176">
        <v>1</v>
      </c>
      <c r="O65" s="177">
        <v>777097</v>
      </c>
      <c r="P65" s="177">
        <f>O65*M65</f>
        <v>777097</v>
      </c>
      <c r="Q65" s="178">
        <f>P65*N65</f>
        <v>777097</v>
      </c>
      <c r="R65" s="178">
        <f>Q65*N65</f>
        <v>777097</v>
      </c>
      <c r="S65" s="160" t="s">
        <v>677</v>
      </c>
    </row>
    <row r="66" spans="1:19" ht="15" customHeight="1" x14ac:dyDescent="0.4">
      <c r="A66" s="325">
        <v>2</v>
      </c>
      <c r="B66" s="329" t="s">
        <v>48</v>
      </c>
      <c r="C66" s="325" t="s">
        <v>22</v>
      </c>
      <c r="D66" s="330" t="s">
        <v>45</v>
      </c>
      <c r="E66" s="218"/>
      <c r="F66" s="170"/>
      <c r="G66" s="325" t="s">
        <v>185</v>
      </c>
      <c r="H66" s="325" t="s">
        <v>189</v>
      </c>
      <c r="I66" s="326" t="s">
        <v>66</v>
      </c>
      <c r="J66" s="327"/>
      <c r="K66" s="327"/>
      <c r="L66" s="327"/>
      <c r="M66" s="327"/>
      <c r="N66" s="327"/>
      <c r="O66" s="180"/>
      <c r="P66" s="181"/>
      <c r="Q66" s="181"/>
      <c r="R66" s="181"/>
      <c r="S66" s="181"/>
    </row>
    <row r="67" spans="1:19" ht="60" x14ac:dyDescent="0.4">
      <c r="A67" s="325"/>
      <c r="B67" s="329"/>
      <c r="C67" s="325"/>
      <c r="D67" s="331"/>
      <c r="E67" s="218" t="s">
        <v>724</v>
      </c>
      <c r="F67" s="170"/>
      <c r="G67" s="325"/>
      <c r="H67" s="325"/>
      <c r="I67" s="160" t="s">
        <v>78</v>
      </c>
      <c r="J67" s="174">
        <v>11893348</v>
      </c>
      <c r="K67" s="160" t="s">
        <v>109</v>
      </c>
      <c r="L67" s="160">
        <v>1</v>
      </c>
      <c r="M67" s="175">
        <v>1</v>
      </c>
      <c r="N67" s="176">
        <v>0</v>
      </c>
      <c r="O67" s="177">
        <v>598278</v>
      </c>
      <c r="P67" s="177">
        <f t="shared" ref="P67:P69" si="14">O67*M67</f>
        <v>598278</v>
      </c>
      <c r="Q67" s="178">
        <v>0</v>
      </c>
      <c r="R67" s="178">
        <f t="shared" ref="R67:R69" si="15">Q67*N67</f>
        <v>0</v>
      </c>
      <c r="S67" s="160" t="s">
        <v>727</v>
      </c>
    </row>
    <row r="68" spans="1:19" x14ac:dyDescent="0.4">
      <c r="A68" s="325"/>
      <c r="B68" s="329"/>
      <c r="C68" s="325"/>
      <c r="D68" s="331"/>
      <c r="E68" s="218" t="s">
        <v>57</v>
      </c>
      <c r="F68" s="170" t="s">
        <v>577</v>
      </c>
      <c r="G68" s="325"/>
      <c r="H68" s="325"/>
      <c r="I68" s="160" t="s">
        <v>79</v>
      </c>
      <c r="J68" s="174">
        <v>12402009</v>
      </c>
      <c r="K68" s="160" t="s">
        <v>107</v>
      </c>
      <c r="L68" s="160">
        <v>2</v>
      </c>
      <c r="M68" s="175">
        <v>2</v>
      </c>
      <c r="N68" s="176">
        <v>0</v>
      </c>
      <c r="O68" s="177">
        <f>P68/M68</f>
        <v>91912</v>
      </c>
      <c r="P68" s="177">
        <v>183824</v>
      </c>
      <c r="Q68" s="178">
        <v>0</v>
      </c>
      <c r="R68" s="178">
        <f t="shared" si="15"/>
        <v>0</v>
      </c>
      <c r="S68" s="160" t="s">
        <v>13</v>
      </c>
    </row>
    <row r="69" spans="1:19" x14ac:dyDescent="0.4">
      <c r="A69" s="325"/>
      <c r="B69" s="329"/>
      <c r="C69" s="325"/>
      <c r="D69" s="331"/>
      <c r="E69" s="218" t="s">
        <v>57</v>
      </c>
      <c r="F69" s="170" t="s">
        <v>595</v>
      </c>
      <c r="G69" s="325"/>
      <c r="H69" s="325"/>
      <c r="I69" s="160" t="s">
        <v>80</v>
      </c>
      <c r="J69" s="174" t="s">
        <v>116</v>
      </c>
      <c r="K69" s="160" t="s">
        <v>120</v>
      </c>
      <c r="L69" s="160">
        <v>2</v>
      </c>
      <c r="M69" s="175">
        <v>2</v>
      </c>
      <c r="N69" s="176">
        <v>2</v>
      </c>
      <c r="O69" s="177">
        <v>11900</v>
      </c>
      <c r="P69" s="177">
        <f t="shared" si="14"/>
        <v>23800</v>
      </c>
      <c r="Q69" s="178">
        <f>10000*1.19</f>
        <v>11900</v>
      </c>
      <c r="R69" s="178">
        <f t="shared" si="15"/>
        <v>23800</v>
      </c>
      <c r="S69" s="160" t="s">
        <v>13</v>
      </c>
    </row>
    <row r="70" spans="1:19" ht="45" customHeight="1" x14ac:dyDescent="0.4">
      <c r="A70" s="325"/>
      <c r="B70" s="329"/>
      <c r="C70" s="325"/>
      <c r="D70" s="331"/>
      <c r="E70" s="218" t="s">
        <v>57</v>
      </c>
      <c r="F70" s="170" t="s">
        <v>594</v>
      </c>
      <c r="G70" s="325"/>
      <c r="H70" s="325"/>
      <c r="I70" s="160" t="s">
        <v>83</v>
      </c>
      <c r="J70" s="174" t="s">
        <v>118</v>
      </c>
      <c r="K70" s="160" t="s">
        <v>121</v>
      </c>
      <c r="L70" s="160">
        <v>5</v>
      </c>
      <c r="M70" s="175">
        <v>5</v>
      </c>
      <c r="N70" s="176">
        <v>0</v>
      </c>
      <c r="O70" s="177">
        <v>152320</v>
      </c>
      <c r="P70" s="177">
        <f>O70*M70</f>
        <v>761600</v>
      </c>
      <c r="Q70" s="178">
        <f>128000*1.19</f>
        <v>152320</v>
      </c>
      <c r="R70" s="178">
        <v>761600</v>
      </c>
      <c r="S70" s="160" t="s">
        <v>13</v>
      </c>
    </row>
    <row r="71" spans="1:19" ht="15" customHeight="1" x14ac:dyDescent="0.4">
      <c r="A71" s="325">
        <v>3</v>
      </c>
      <c r="B71" s="325"/>
      <c r="C71" s="325" t="s">
        <v>406</v>
      </c>
      <c r="D71" s="325" t="s">
        <v>45</v>
      </c>
      <c r="E71" s="218"/>
      <c r="F71" s="325"/>
      <c r="G71" s="325" t="s">
        <v>185</v>
      </c>
      <c r="H71" s="325" t="s">
        <v>189</v>
      </c>
      <c r="I71" s="326" t="s">
        <v>609</v>
      </c>
      <c r="J71" s="327"/>
      <c r="K71" s="327"/>
      <c r="L71" s="327"/>
      <c r="M71" s="327"/>
      <c r="N71" s="327"/>
      <c r="O71" s="180"/>
      <c r="P71" s="181"/>
      <c r="Q71" s="181"/>
      <c r="R71" s="181"/>
      <c r="S71" s="181"/>
    </row>
    <row r="72" spans="1:19" x14ac:dyDescent="0.4">
      <c r="A72" s="325"/>
      <c r="B72" s="325"/>
      <c r="C72" s="325"/>
      <c r="D72" s="325"/>
      <c r="E72" s="218" t="s">
        <v>610</v>
      </c>
      <c r="F72" s="325"/>
      <c r="G72" s="325"/>
      <c r="H72" s="325"/>
      <c r="I72" s="151" t="s">
        <v>78</v>
      </c>
      <c r="J72" s="151">
        <v>14081609</v>
      </c>
      <c r="K72" s="151" t="s">
        <v>611</v>
      </c>
      <c r="L72" s="219">
        <v>4</v>
      </c>
      <c r="M72" s="175">
        <v>4</v>
      </c>
      <c r="N72" s="176"/>
      <c r="O72" s="209">
        <v>317874.2</v>
      </c>
      <c r="P72" s="184"/>
      <c r="Q72" s="178">
        <v>0</v>
      </c>
      <c r="R72" s="185">
        <f>Q72*N72</f>
        <v>0</v>
      </c>
      <c r="S72" s="217" t="s">
        <v>191</v>
      </c>
    </row>
    <row r="73" spans="1:19" ht="15" customHeight="1" x14ac:dyDescent="0.4">
      <c r="A73" s="325">
        <v>4</v>
      </c>
      <c r="B73" s="325"/>
      <c r="C73" s="325" t="s">
        <v>406</v>
      </c>
      <c r="D73" s="325" t="s">
        <v>45</v>
      </c>
      <c r="E73" s="218"/>
      <c r="F73" s="325"/>
      <c r="G73" s="325" t="s">
        <v>185</v>
      </c>
      <c r="H73" s="325" t="s">
        <v>189</v>
      </c>
      <c r="I73" s="326" t="s">
        <v>651</v>
      </c>
      <c r="J73" s="327"/>
      <c r="K73" s="327"/>
      <c r="L73" s="327"/>
      <c r="M73" s="327"/>
      <c r="N73" s="327"/>
      <c r="O73" s="180"/>
      <c r="P73" s="181"/>
      <c r="Q73" s="181"/>
      <c r="R73" s="181"/>
      <c r="S73" s="181"/>
    </row>
    <row r="74" spans="1:19" ht="45" x14ac:dyDescent="0.4">
      <c r="A74" s="325"/>
      <c r="B74" s="325"/>
      <c r="C74" s="325"/>
      <c r="D74" s="325"/>
      <c r="E74" s="218" t="s">
        <v>655</v>
      </c>
      <c r="F74" s="325"/>
      <c r="G74" s="325"/>
      <c r="H74" s="325"/>
      <c r="I74" s="160" t="s">
        <v>78</v>
      </c>
      <c r="J74" s="160">
        <v>13509101</v>
      </c>
      <c r="K74" s="160" t="s">
        <v>654</v>
      </c>
      <c r="L74" s="213">
        <v>2</v>
      </c>
      <c r="M74" s="175">
        <v>1</v>
      </c>
      <c r="N74" s="176">
        <v>1</v>
      </c>
      <c r="O74" s="209">
        <v>23432</v>
      </c>
      <c r="P74" s="184">
        <f>O74*M74</f>
        <v>23432</v>
      </c>
      <c r="Q74" s="178">
        <v>0</v>
      </c>
      <c r="R74" s="185">
        <f>Q74*N74</f>
        <v>0</v>
      </c>
      <c r="S74" s="210" t="s">
        <v>775</v>
      </c>
    </row>
    <row r="75" spans="1:19" ht="15" customHeight="1" x14ac:dyDescent="0.4">
      <c r="A75" s="325">
        <v>5</v>
      </c>
      <c r="B75" s="325"/>
      <c r="C75" s="325" t="s">
        <v>406</v>
      </c>
      <c r="D75" s="325" t="s">
        <v>45</v>
      </c>
      <c r="E75" s="218"/>
      <c r="F75" s="325"/>
      <c r="G75" s="325" t="s">
        <v>185</v>
      </c>
      <c r="H75" s="325" t="s">
        <v>189</v>
      </c>
      <c r="I75" s="326" t="s">
        <v>652</v>
      </c>
      <c r="J75" s="327"/>
      <c r="K75" s="327"/>
      <c r="L75" s="327"/>
      <c r="M75" s="327"/>
      <c r="N75" s="327"/>
      <c r="O75" s="180"/>
      <c r="P75" s="181"/>
      <c r="Q75" s="181"/>
      <c r="R75" s="181"/>
      <c r="S75" s="181">
        <v>0</v>
      </c>
    </row>
    <row r="76" spans="1:19" ht="75.45" thickBot="1" x14ac:dyDescent="0.45">
      <c r="A76" s="325"/>
      <c r="B76" s="325"/>
      <c r="C76" s="325"/>
      <c r="D76" s="325"/>
      <c r="E76" s="218"/>
      <c r="F76" s="325"/>
      <c r="G76" s="325"/>
      <c r="H76" s="325"/>
      <c r="I76" s="160" t="s">
        <v>78</v>
      </c>
      <c r="J76" s="160">
        <v>999739469</v>
      </c>
      <c r="K76" s="160" t="s">
        <v>653</v>
      </c>
      <c r="L76" s="213">
        <v>2</v>
      </c>
      <c r="M76" s="175">
        <v>0</v>
      </c>
      <c r="N76" s="176">
        <v>0</v>
      </c>
      <c r="O76" s="209">
        <v>2634265</v>
      </c>
      <c r="P76" s="184">
        <f>O76*M76</f>
        <v>0</v>
      </c>
      <c r="Q76" s="178">
        <v>0</v>
      </c>
      <c r="R76" s="185">
        <f>Q76*N76</f>
        <v>0</v>
      </c>
      <c r="S76" s="160" t="s">
        <v>776</v>
      </c>
    </row>
    <row r="77" spans="1:19" s="201" customFormat="1" ht="22.75" thickBot="1" x14ac:dyDescent="0.45">
      <c r="A77" s="166"/>
      <c r="B77" s="166"/>
      <c r="C77" s="166"/>
      <c r="D77" s="166"/>
      <c r="E77" s="166"/>
      <c r="F77" s="166"/>
      <c r="I77" s="166"/>
      <c r="J77" s="166"/>
      <c r="K77" s="166"/>
      <c r="L77" s="166"/>
      <c r="M77" s="167" t="s">
        <v>593</v>
      </c>
      <c r="N77" s="204">
        <f>Q70*M70-450000</f>
        <v>311600</v>
      </c>
      <c r="O77" s="188" t="s">
        <v>15</v>
      </c>
      <c r="P77" s="189">
        <f>SUM(P65:P76)</f>
        <v>2368031</v>
      </c>
      <c r="Q77" s="188" t="s">
        <v>15</v>
      </c>
      <c r="R77" s="189">
        <f>SUM(R65:R70)</f>
        <v>1562497</v>
      </c>
      <c r="S77" s="166"/>
    </row>
    <row r="79" spans="1:19" s="149" customFormat="1" ht="46.3" x14ac:dyDescent="0.4">
      <c r="A79" s="147" t="s">
        <v>164</v>
      </c>
      <c r="B79" s="147" t="s">
        <v>40</v>
      </c>
      <c r="C79" s="147" t="s">
        <v>41</v>
      </c>
      <c r="D79" s="147" t="s">
        <v>42</v>
      </c>
      <c r="E79" s="147" t="s">
        <v>159</v>
      </c>
      <c r="F79" s="148" t="s">
        <v>77</v>
      </c>
      <c r="G79" s="147" t="s">
        <v>546</v>
      </c>
      <c r="H79" s="147" t="s">
        <v>432</v>
      </c>
      <c r="I79" s="147" t="s">
        <v>545</v>
      </c>
      <c r="J79" s="147" t="s">
        <v>172</v>
      </c>
      <c r="K79" s="147" t="s">
        <v>549</v>
      </c>
      <c r="L79" s="147" t="s">
        <v>550</v>
      </c>
      <c r="M79" s="147" t="s">
        <v>179</v>
      </c>
      <c r="N79" s="147" t="s">
        <v>551</v>
      </c>
      <c r="O79" s="148" t="s">
        <v>552</v>
      </c>
      <c r="P79" s="148" t="s">
        <v>553</v>
      </c>
      <c r="Q79" s="148" t="s">
        <v>554</v>
      </c>
      <c r="R79" s="148" t="s">
        <v>555</v>
      </c>
      <c r="S79" s="147" t="s">
        <v>174</v>
      </c>
    </row>
    <row r="80" spans="1:19" ht="15" customHeight="1" x14ac:dyDescent="0.4">
      <c r="A80" s="325">
        <v>1</v>
      </c>
      <c r="B80" s="330" t="s">
        <v>48</v>
      </c>
      <c r="C80" s="325" t="s">
        <v>22</v>
      </c>
      <c r="D80" s="330" t="s">
        <v>49</v>
      </c>
      <c r="E80" s="325" t="s">
        <v>50</v>
      </c>
      <c r="F80" s="325" t="s">
        <v>558</v>
      </c>
      <c r="G80" s="325" t="s">
        <v>185</v>
      </c>
      <c r="H80" s="325" t="s">
        <v>596</v>
      </c>
      <c r="I80" s="326" t="s">
        <v>64</v>
      </c>
      <c r="J80" s="327"/>
      <c r="K80" s="327"/>
      <c r="L80" s="327"/>
      <c r="M80" s="327"/>
      <c r="N80" s="327"/>
      <c r="O80" s="180"/>
      <c r="P80" s="181"/>
      <c r="Q80" s="181"/>
      <c r="R80" s="181"/>
      <c r="S80" s="181"/>
    </row>
    <row r="81" spans="1:19" ht="40.5" customHeight="1" thickBot="1" x14ac:dyDescent="0.45">
      <c r="A81" s="325"/>
      <c r="B81" s="332"/>
      <c r="C81" s="325"/>
      <c r="D81" s="332"/>
      <c r="E81" s="325"/>
      <c r="F81" s="325"/>
      <c r="G81" s="325"/>
      <c r="H81" s="325"/>
      <c r="I81" s="152" t="s">
        <v>78</v>
      </c>
      <c r="J81" s="152">
        <v>14784657</v>
      </c>
      <c r="K81" s="152" t="s">
        <v>115</v>
      </c>
      <c r="L81" s="152">
        <v>3</v>
      </c>
      <c r="M81" s="175">
        <v>3</v>
      </c>
      <c r="N81" s="176">
        <v>3</v>
      </c>
      <c r="O81" s="184">
        <v>80875</v>
      </c>
      <c r="P81" s="184">
        <f>O81*L81</f>
        <v>242625</v>
      </c>
      <c r="Q81" s="185">
        <v>80875</v>
      </c>
      <c r="R81" s="185">
        <f>Q81*N81</f>
        <v>242625</v>
      </c>
      <c r="S81" s="152" t="s">
        <v>777</v>
      </c>
    </row>
    <row r="82" spans="1:19" s="201" customFormat="1" ht="22.75" thickBot="1" x14ac:dyDescent="0.45">
      <c r="A82" s="166"/>
      <c r="B82" s="166"/>
      <c r="C82" s="166"/>
      <c r="D82" s="166"/>
      <c r="E82" s="166"/>
      <c r="F82" s="166"/>
      <c r="I82" s="166"/>
      <c r="J82" s="166"/>
      <c r="K82" s="166"/>
      <c r="L82" s="166"/>
      <c r="M82" s="167"/>
      <c r="N82" s="203"/>
      <c r="O82" s="188" t="s">
        <v>15</v>
      </c>
      <c r="P82" s="189">
        <f>SUM(P81:P81)</f>
        <v>242625</v>
      </c>
      <c r="Q82" s="188" t="s">
        <v>15</v>
      </c>
      <c r="R82" s="189">
        <f>SUM(R81:R81)</f>
        <v>242625</v>
      </c>
      <c r="S82" s="166"/>
    </row>
    <row r="84" spans="1:19" s="149" customFormat="1" ht="46.3" x14ac:dyDescent="0.4">
      <c r="A84" s="147" t="s">
        <v>164</v>
      </c>
      <c r="B84" s="147" t="s">
        <v>40</v>
      </c>
      <c r="C84" s="147" t="s">
        <v>41</v>
      </c>
      <c r="D84" s="147" t="s">
        <v>42</v>
      </c>
      <c r="E84" s="147" t="s">
        <v>159</v>
      </c>
      <c r="F84" s="148" t="s">
        <v>77</v>
      </c>
      <c r="G84" s="147" t="s">
        <v>546</v>
      </c>
      <c r="H84" s="147" t="s">
        <v>432</v>
      </c>
      <c r="I84" s="147" t="s">
        <v>545</v>
      </c>
      <c r="J84" s="147" t="s">
        <v>172</v>
      </c>
      <c r="K84" s="147" t="s">
        <v>549</v>
      </c>
      <c r="L84" s="147" t="s">
        <v>550</v>
      </c>
      <c r="M84" s="147" t="s">
        <v>179</v>
      </c>
      <c r="N84" s="147" t="s">
        <v>551</v>
      </c>
      <c r="O84" s="148" t="s">
        <v>552</v>
      </c>
      <c r="P84" s="148" t="s">
        <v>553</v>
      </c>
      <c r="Q84" s="148" t="s">
        <v>554</v>
      </c>
      <c r="R84" s="148" t="s">
        <v>555</v>
      </c>
      <c r="S84" s="147" t="s">
        <v>174</v>
      </c>
    </row>
    <row r="85" spans="1:19" ht="15" customHeight="1" x14ac:dyDescent="0.4">
      <c r="A85" s="325">
        <v>1</v>
      </c>
      <c r="B85" s="330" t="s">
        <v>48</v>
      </c>
      <c r="C85" s="325" t="s">
        <v>22</v>
      </c>
      <c r="D85" s="330" t="s">
        <v>640</v>
      </c>
      <c r="E85" s="325"/>
      <c r="F85" s="325"/>
      <c r="G85" s="325" t="s">
        <v>185</v>
      </c>
      <c r="H85" s="325"/>
      <c r="I85" s="326" t="s">
        <v>641</v>
      </c>
      <c r="J85" s="327"/>
      <c r="K85" s="327"/>
      <c r="L85" s="327"/>
      <c r="M85" s="327"/>
      <c r="N85" s="327"/>
      <c r="O85" s="180"/>
      <c r="P85" s="181"/>
      <c r="Q85" s="181"/>
      <c r="R85" s="181"/>
      <c r="S85" s="181"/>
    </row>
    <row r="86" spans="1:19" ht="75.45" thickBot="1" x14ac:dyDescent="0.45">
      <c r="A86" s="325"/>
      <c r="B86" s="332"/>
      <c r="C86" s="325"/>
      <c r="D86" s="332"/>
      <c r="E86" s="325"/>
      <c r="F86" s="325"/>
      <c r="G86" s="325"/>
      <c r="H86" s="325"/>
      <c r="I86" s="151" t="s">
        <v>78</v>
      </c>
      <c r="J86" s="151">
        <v>15312404</v>
      </c>
      <c r="K86" s="151" t="s">
        <v>642</v>
      </c>
      <c r="L86" s="151">
        <v>4</v>
      </c>
      <c r="M86" s="175">
        <v>0</v>
      </c>
      <c r="N86" s="176">
        <v>0</v>
      </c>
      <c r="O86" s="211">
        <v>393430</v>
      </c>
      <c r="P86" s="184">
        <f>O86*M86</f>
        <v>0</v>
      </c>
      <c r="Q86" s="185">
        <v>0</v>
      </c>
      <c r="R86" s="185">
        <f>Q86*N86</f>
        <v>0</v>
      </c>
      <c r="S86" s="151" t="s">
        <v>643</v>
      </c>
    </row>
    <row r="87" spans="1:19" s="201" customFormat="1" ht="22.75" thickBot="1" x14ac:dyDescent="0.45">
      <c r="A87" s="166"/>
      <c r="B87" s="166"/>
      <c r="C87" s="166"/>
      <c r="D87" s="166"/>
      <c r="E87" s="166"/>
      <c r="F87" s="166"/>
      <c r="I87" s="166"/>
      <c r="J87" s="166"/>
      <c r="K87" s="166"/>
      <c r="L87" s="166"/>
      <c r="M87" s="155"/>
      <c r="N87" s="155"/>
      <c r="O87" s="188" t="s">
        <v>15</v>
      </c>
      <c r="P87" s="189">
        <f>SUM(P86)</f>
        <v>0</v>
      </c>
      <c r="Q87" s="188" t="s">
        <v>15</v>
      </c>
      <c r="R87" s="189">
        <f>SUM(R86)</f>
        <v>0</v>
      </c>
      <c r="S87" s="166"/>
    </row>
    <row r="89" spans="1:19" s="149" customFormat="1" ht="46.3" x14ac:dyDescent="0.4">
      <c r="A89" s="147" t="s">
        <v>164</v>
      </c>
      <c r="B89" s="147" t="s">
        <v>40</v>
      </c>
      <c r="C89" s="147" t="s">
        <v>41</v>
      </c>
      <c r="D89" s="147" t="s">
        <v>42</v>
      </c>
      <c r="E89" s="147" t="s">
        <v>159</v>
      </c>
      <c r="F89" s="148" t="s">
        <v>77</v>
      </c>
      <c r="G89" s="147" t="s">
        <v>546</v>
      </c>
      <c r="H89" s="147" t="s">
        <v>432</v>
      </c>
      <c r="I89" s="147" t="s">
        <v>545</v>
      </c>
      <c r="J89" s="147" t="s">
        <v>172</v>
      </c>
      <c r="K89" s="147" t="s">
        <v>549</v>
      </c>
      <c r="L89" s="147" t="s">
        <v>550</v>
      </c>
      <c r="M89" s="147" t="s">
        <v>179</v>
      </c>
      <c r="N89" s="147" t="s">
        <v>551</v>
      </c>
      <c r="O89" s="148" t="s">
        <v>552</v>
      </c>
      <c r="P89" s="148" t="s">
        <v>553</v>
      </c>
      <c r="Q89" s="148" t="s">
        <v>554</v>
      </c>
      <c r="R89" s="148" t="s">
        <v>555</v>
      </c>
      <c r="S89" s="147" t="s">
        <v>174</v>
      </c>
    </row>
    <row r="90" spans="1:19" ht="15" customHeight="1" x14ac:dyDescent="0.4">
      <c r="A90" s="325">
        <v>1</v>
      </c>
      <c r="B90" s="329" t="s">
        <v>48</v>
      </c>
      <c r="C90" s="325" t="s">
        <v>22</v>
      </c>
      <c r="D90" s="330" t="s">
        <v>656</v>
      </c>
      <c r="E90" s="325" t="s">
        <v>742</v>
      </c>
      <c r="F90" s="212"/>
      <c r="G90" s="325" t="s">
        <v>185</v>
      </c>
      <c r="H90" s="325" t="s">
        <v>657</v>
      </c>
      <c r="I90" s="326" t="s">
        <v>658</v>
      </c>
      <c r="J90" s="327"/>
      <c r="K90" s="327"/>
      <c r="L90" s="327"/>
      <c r="M90" s="327"/>
      <c r="N90" s="327"/>
      <c r="O90" s="180"/>
      <c r="P90" s="181"/>
      <c r="Q90" s="181"/>
      <c r="R90" s="181"/>
      <c r="S90" s="181"/>
    </row>
    <row r="91" spans="1:19" ht="30" x14ac:dyDescent="0.4">
      <c r="A91" s="325"/>
      <c r="B91" s="329"/>
      <c r="C91" s="325"/>
      <c r="D91" s="331"/>
      <c r="E91" s="325"/>
      <c r="F91" s="212"/>
      <c r="G91" s="325"/>
      <c r="H91" s="325"/>
      <c r="I91" s="160" t="s">
        <v>81</v>
      </c>
      <c r="J91" s="174">
        <v>5421398</v>
      </c>
      <c r="K91" s="160" t="s">
        <v>659</v>
      </c>
      <c r="L91" s="160">
        <v>2</v>
      </c>
      <c r="M91" s="175">
        <v>2</v>
      </c>
      <c r="N91" s="176">
        <v>2</v>
      </c>
      <c r="O91" s="177">
        <v>14760</v>
      </c>
      <c r="P91" s="177">
        <f t="shared" ref="P91" si="16">O91*M91</f>
        <v>29520</v>
      </c>
      <c r="Q91" s="178">
        <f>R91/N91</f>
        <v>14760</v>
      </c>
      <c r="R91" s="178">
        <v>29520</v>
      </c>
      <c r="S91" s="160" t="s">
        <v>748</v>
      </c>
    </row>
    <row r="92" spans="1:19" ht="30" x14ac:dyDescent="0.4">
      <c r="A92" s="325"/>
      <c r="B92" s="329"/>
      <c r="C92" s="325"/>
      <c r="D92" s="331"/>
      <c r="E92" s="325"/>
      <c r="F92" s="212"/>
      <c r="G92" s="325"/>
      <c r="H92" s="325"/>
      <c r="I92" s="160" t="s">
        <v>85</v>
      </c>
      <c r="J92" s="174">
        <v>7356805</v>
      </c>
      <c r="K92" s="160" t="s">
        <v>660</v>
      </c>
      <c r="L92" s="160">
        <v>1</v>
      </c>
      <c r="M92" s="175">
        <v>1</v>
      </c>
      <c r="N92" s="176">
        <v>1</v>
      </c>
      <c r="O92" s="177">
        <v>42441</v>
      </c>
      <c r="P92" s="177">
        <v>42441</v>
      </c>
      <c r="Q92" s="178">
        <v>0</v>
      </c>
      <c r="R92" s="178">
        <v>42441</v>
      </c>
      <c r="S92" s="160" t="s">
        <v>748</v>
      </c>
    </row>
    <row r="93" spans="1:19" ht="30.45" thickBot="1" x14ac:dyDescent="0.45">
      <c r="A93" s="325"/>
      <c r="B93" s="329"/>
      <c r="C93" s="325"/>
      <c r="D93" s="331"/>
      <c r="E93" s="325"/>
      <c r="F93" s="212"/>
      <c r="G93" s="325"/>
      <c r="H93" s="325"/>
      <c r="I93" s="160" t="s">
        <v>86</v>
      </c>
      <c r="J93" s="174">
        <v>7356805</v>
      </c>
      <c r="K93" s="160" t="s">
        <v>661</v>
      </c>
      <c r="L93" s="160">
        <v>1</v>
      </c>
      <c r="M93" s="175">
        <v>1</v>
      </c>
      <c r="N93" s="176">
        <v>1</v>
      </c>
      <c r="O93" s="177">
        <v>42441</v>
      </c>
      <c r="P93" s="177">
        <v>42441</v>
      </c>
      <c r="Q93" s="178">
        <v>0</v>
      </c>
      <c r="R93" s="178">
        <v>42441</v>
      </c>
      <c r="S93" s="160" t="s">
        <v>748</v>
      </c>
    </row>
    <row r="94" spans="1:19" s="201" customFormat="1" ht="22.75" thickBot="1" x14ac:dyDescent="0.45">
      <c r="A94" s="166"/>
      <c r="B94" s="166"/>
      <c r="C94" s="166"/>
      <c r="D94" s="166"/>
      <c r="E94" s="166"/>
      <c r="F94" s="166"/>
      <c r="I94" s="166"/>
      <c r="J94" s="166"/>
      <c r="K94" s="166"/>
      <c r="L94" s="166"/>
      <c r="M94" s="155"/>
      <c r="N94" s="155"/>
      <c r="O94" s="188" t="s">
        <v>15</v>
      </c>
      <c r="P94" s="189">
        <f>SUM(P91:P93)</f>
        <v>114402</v>
      </c>
      <c r="Q94" s="188" t="s">
        <v>15</v>
      </c>
      <c r="R94" s="189">
        <f>SUM(R91:R93)</f>
        <v>114402</v>
      </c>
      <c r="S94" s="166"/>
    </row>
  </sheetData>
  <autoFilter ref="A1:S1" xr:uid="{00000000-0009-0000-0000-000002000000}"/>
  <mergeCells count="183">
    <mergeCell ref="B59:B60"/>
    <mergeCell ref="C59:C60"/>
    <mergeCell ref="D59:D60"/>
    <mergeCell ref="C8:C9"/>
    <mergeCell ref="F10:F11"/>
    <mergeCell ref="F12:F13"/>
    <mergeCell ref="E8:E9"/>
    <mergeCell ref="A59:A60"/>
    <mergeCell ref="E59:E60"/>
    <mergeCell ref="F59:F60"/>
    <mergeCell ref="A26:A34"/>
    <mergeCell ref="B26:B33"/>
    <mergeCell ref="B16:B17"/>
    <mergeCell ref="C16:C17"/>
    <mergeCell ref="D16:D17"/>
    <mergeCell ref="F57:F58"/>
    <mergeCell ref="E57:E58"/>
    <mergeCell ref="F54:F56"/>
    <mergeCell ref="D54:D56"/>
    <mergeCell ref="A49:A50"/>
    <mergeCell ref="A57:A58"/>
    <mergeCell ref="B57:B58"/>
    <mergeCell ref="C57:C58"/>
    <mergeCell ref="D57:D58"/>
    <mergeCell ref="C54:C56"/>
    <mergeCell ref="F2:F7"/>
    <mergeCell ref="B10:B11"/>
    <mergeCell ref="A47:A48"/>
    <mergeCell ref="C47:C48"/>
    <mergeCell ref="D47:D48"/>
    <mergeCell ref="A23:A25"/>
    <mergeCell ref="B23:B25"/>
    <mergeCell ref="C23:C25"/>
    <mergeCell ref="D23:D25"/>
    <mergeCell ref="F23:F25"/>
    <mergeCell ref="C26:C34"/>
    <mergeCell ref="D26:D34"/>
    <mergeCell ref="F26:F34"/>
    <mergeCell ref="D10:D11"/>
    <mergeCell ref="F16:F17"/>
    <mergeCell ref="C18:C22"/>
    <mergeCell ref="D18:D22"/>
    <mergeCell ref="A2:A7"/>
    <mergeCell ref="B2:B7"/>
    <mergeCell ref="H14:H15"/>
    <mergeCell ref="H8:H9"/>
    <mergeCell ref="G10:G11"/>
    <mergeCell ref="H10:H11"/>
    <mergeCell ref="G12:G13"/>
    <mergeCell ref="A12:A13"/>
    <mergeCell ref="E12:E13"/>
    <mergeCell ref="A14:A15"/>
    <mergeCell ref="B14:B15"/>
    <mergeCell ref="C14:C15"/>
    <mergeCell ref="D14:D15"/>
    <mergeCell ref="F14:F15"/>
    <mergeCell ref="G14:G15"/>
    <mergeCell ref="C2:C7"/>
    <mergeCell ref="D2:D7"/>
    <mergeCell ref="A10:A11"/>
    <mergeCell ref="G2:G7"/>
    <mergeCell ref="C10:C11"/>
    <mergeCell ref="F8:F9"/>
    <mergeCell ref="G8:G9"/>
    <mergeCell ref="B8:B9"/>
    <mergeCell ref="A8:A9"/>
    <mergeCell ref="E10:E11"/>
    <mergeCell ref="I2:N2"/>
    <mergeCell ref="I8:N8"/>
    <mergeCell ref="I10:N10"/>
    <mergeCell ref="I12:N12"/>
    <mergeCell ref="I47:N47"/>
    <mergeCell ref="B12:B13"/>
    <mergeCell ref="A54:A56"/>
    <mergeCell ref="B54:B56"/>
    <mergeCell ref="A16:A17"/>
    <mergeCell ref="H12:H13"/>
    <mergeCell ref="E54:E56"/>
    <mergeCell ref="G54:G56"/>
    <mergeCell ref="E14:E15"/>
    <mergeCell ref="H16:H17"/>
    <mergeCell ref="H54:H56"/>
    <mergeCell ref="D8:D9"/>
    <mergeCell ref="C12:C13"/>
    <mergeCell ref="D12:D13"/>
    <mergeCell ref="E16:E17"/>
    <mergeCell ref="I14:N14"/>
    <mergeCell ref="I16:N16"/>
    <mergeCell ref="A18:A22"/>
    <mergeCell ref="B18:B22"/>
    <mergeCell ref="H2:H7"/>
    <mergeCell ref="I57:N57"/>
    <mergeCell ref="G57:G58"/>
    <mergeCell ref="H57:H58"/>
    <mergeCell ref="G64:G65"/>
    <mergeCell ref="H64:H65"/>
    <mergeCell ref="G16:G17"/>
    <mergeCell ref="I71:N71"/>
    <mergeCell ref="G18:G22"/>
    <mergeCell ref="H18:H22"/>
    <mergeCell ref="I18:N18"/>
    <mergeCell ref="G23:G25"/>
    <mergeCell ref="H23:H25"/>
    <mergeCell ref="I23:N23"/>
    <mergeCell ref="H71:H72"/>
    <mergeCell ref="I64:N64"/>
    <mergeCell ref="I66:N66"/>
    <mergeCell ref="G59:G60"/>
    <mergeCell ref="H59:H60"/>
    <mergeCell ref="I59:N59"/>
    <mergeCell ref="A80:A81"/>
    <mergeCell ref="B80:B81"/>
    <mergeCell ref="C80:C81"/>
    <mergeCell ref="D80:D81"/>
    <mergeCell ref="E80:E81"/>
    <mergeCell ref="A85:A86"/>
    <mergeCell ref="B85:B86"/>
    <mergeCell ref="C85:C86"/>
    <mergeCell ref="D85:D86"/>
    <mergeCell ref="E85:E86"/>
    <mergeCell ref="F85:F86"/>
    <mergeCell ref="G85:G86"/>
    <mergeCell ref="H85:H86"/>
    <mergeCell ref="I85:N85"/>
    <mergeCell ref="I73:N73"/>
    <mergeCell ref="G90:G93"/>
    <mergeCell ref="H90:H93"/>
    <mergeCell ref="C75:C76"/>
    <mergeCell ref="D75:D76"/>
    <mergeCell ref="F75:F76"/>
    <mergeCell ref="G75:G76"/>
    <mergeCell ref="H75:H76"/>
    <mergeCell ref="F80:F81"/>
    <mergeCell ref="G80:G81"/>
    <mergeCell ref="H80:H81"/>
    <mergeCell ref="I80:N80"/>
    <mergeCell ref="I90:N90"/>
    <mergeCell ref="C73:C74"/>
    <mergeCell ref="I75:N75"/>
    <mergeCell ref="A66:A70"/>
    <mergeCell ref="B66:B70"/>
    <mergeCell ref="C66:C70"/>
    <mergeCell ref="D66:D70"/>
    <mergeCell ref="D73:D74"/>
    <mergeCell ref="F73:F74"/>
    <mergeCell ref="G73:G74"/>
    <mergeCell ref="H73:H74"/>
    <mergeCell ref="A73:A74"/>
    <mergeCell ref="B73:B74"/>
    <mergeCell ref="G66:G70"/>
    <mergeCell ref="H66:H70"/>
    <mergeCell ref="A90:A93"/>
    <mergeCell ref="B90:B93"/>
    <mergeCell ref="C90:C93"/>
    <mergeCell ref="D90:D93"/>
    <mergeCell ref="E90:E93"/>
    <mergeCell ref="A71:A72"/>
    <mergeCell ref="B71:B72"/>
    <mergeCell ref="C71:C72"/>
    <mergeCell ref="D71:D72"/>
    <mergeCell ref="F71:F72"/>
    <mergeCell ref="G71:G72"/>
    <mergeCell ref="A75:A76"/>
    <mergeCell ref="B75:B76"/>
    <mergeCell ref="F64:F65"/>
    <mergeCell ref="E64:E65"/>
    <mergeCell ref="A64:A65"/>
    <mergeCell ref="B64:B65"/>
    <mergeCell ref="C64:C65"/>
    <mergeCell ref="D64:D65"/>
    <mergeCell ref="I26:N26"/>
    <mergeCell ref="A35:A46"/>
    <mergeCell ref="C35:C46"/>
    <mergeCell ref="D35:D46"/>
    <mergeCell ref="I35:N35"/>
    <mergeCell ref="I49:N49"/>
    <mergeCell ref="G26:G34"/>
    <mergeCell ref="H26:H34"/>
    <mergeCell ref="C49:C50"/>
    <mergeCell ref="D49:D50"/>
    <mergeCell ref="E35:H35"/>
    <mergeCell ref="E47:H47"/>
    <mergeCell ref="E49:H49"/>
  </mergeCells>
  <pageMargins left="0.25" right="0.25" top="0.75" bottom="0.75" header="0.3" footer="0.3"/>
  <pageSetup scale="62" orientation="landscape" r:id="rId1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S131"/>
  <sheetViews>
    <sheetView zoomScale="55" zoomScaleNormal="55" workbookViewId="0">
      <pane ySplit="1" topLeftCell="A117" activePane="bottomLeft" state="frozen"/>
      <selection pane="bottomLeft" activeCell="K88" sqref="K88"/>
    </sheetView>
  </sheetViews>
  <sheetFormatPr baseColWidth="10" defaultColWidth="11.15234375" defaultRowHeight="15" x14ac:dyDescent="0.4"/>
  <cols>
    <col min="1" max="1" width="3.3828125" style="154" bestFit="1" customWidth="1"/>
    <col min="2" max="2" width="21.69140625" style="154" hidden="1" customWidth="1"/>
    <col min="3" max="3" width="13.53515625" style="154" hidden="1" customWidth="1"/>
    <col min="4" max="4" width="19.53515625" style="154" customWidth="1"/>
    <col min="5" max="5" width="15.53515625" style="154" bestFit="1" customWidth="1"/>
    <col min="6" max="6" width="11.53515625" style="154" bestFit="1" customWidth="1"/>
    <col min="7" max="7" width="30.69140625" style="154" bestFit="1" customWidth="1"/>
    <col min="8" max="8" width="9.84375" style="154" bestFit="1" customWidth="1"/>
    <col min="9" max="9" width="13" style="154" bestFit="1" customWidth="1"/>
    <col min="10" max="10" width="15.53515625" style="154" bestFit="1" customWidth="1"/>
    <col min="11" max="11" width="61.3828125" style="155" customWidth="1"/>
    <col min="12" max="12" width="16.15234375" style="155" customWidth="1"/>
    <col min="13" max="13" width="15.15234375" style="154" bestFit="1" customWidth="1"/>
    <col min="14" max="14" width="14.23046875" style="154" bestFit="1" customWidth="1"/>
    <col min="15" max="15" width="14.15234375" style="154" customWidth="1"/>
    <col min="16" max="16" width="20.23046875" style="154" bestFit="1" customWidth="1"/>
    <col min="17" max="17" width="12.69140625" style="154" bestFit="1" customWidth="1"/>
    <col min="18" max="18" width="19.84375" style="172" bestFit="1" customWidth="1"/>
    <col min="19" max="19" width="41.53515625" style="154" customWidth="1"/>
    <col min="20" max="16384" width="11.15234375" style="172"/>
  </cols>
  <sheetData>
    <row r="1" spans="1:19" s="149" customFormat="1" ht="46.3" x14ac:dyDescent="0.4">
      <c r="A1" s="147" t="s">
        <v>164</v>
      </c>
      <c r="B1" s="147" t="s">
        <v>40</v>
      </c>
      <c r="C1" s="147" t="s">
        <v>41</v>
      </c>
      <c r="D1" s="147" t="s">
        <v>42</v>
      </c>
      <c r="E1" s="147" t="s">
        <v>159</v>
      </c>
      <c r="F1" s="148" t="s">
        <v>77</v>
      </c>
      <c r="G1" s="147" t="s">
        <v>546</v>
      </c>
      <c r="H1" s="147" t="s">
        <v>432</v>
      </c>
      <c r="I1" s="147" t="s">
        <v>545</v>
      </c>
      <c r="J1" s="147" t="s">
        <v>172</v>
      </c>
      <c r="K1" s="147" t="s">
        <v>549</v>
      </c>
      <c r="L1" s="147" t="s">
        <v>550</v>
      </c>
      <c r="M1" s="147" t="s">
        <v>179</v>
      </c>
      <c r="N1" s="147" t="s">
        <v>551</v>
      </c>
      <c r="O1" s="148" t="s">
        <v>552</v>
      </c>
      <c r="P1" s="148" t="s">
        <v>553</v>
      </c>
      <c r="Q1" s="148" t="s">
        <v>554</v>
      </c>
      <c r="R1" s="148" t="s">
        <v>555</v>
      </c>
      <c r="S1" s="147" t="s">
        <v>174</v>
      </c>
    </row>
    <row r="2" spans="1:19" s="179" customFormat="1" ht="15" customHeight="1" x14ac:dyDescent="0.4">
      <c r="A2" s="325">
        <v>1</v>
      </c>
      <c r="B2" s="325"/>
      <c r="C2" s="325" t="s">
        <v>406</v>
      </c>
      <c r="D2" s="330" t="s">
        <v>52</v>
      </c>
      <c r="E2" s="325" t="s">
        <v>422</v>
      </c>
      <c r="F2" s="325"/>
      <c r="G2" s="325" t="s">
        <v>190</v>
      </c>
      <c r="H2" s="325" t="s">
        <v>418</v>
      </c>
      <c r="I2" s="326" t="s">
        <v>423</v>
      </c>
      <c r="J2" s="327"/>
      <c r="K2" s="327"/>
      <c r="L2" s="327"/>
      <c r="M2" s="327"/>
      <c r="N2" s="327"/>
      <c r="O2" s="182"/>
      <c r="P2" s="183"/>
      <c r="Q2" s="183"/>
      <c r="R2" s="183"/>
      <c r="S2" s="183"/>
    </row>
    <row r="3" spans="1:19" s="179" customFormat="1" ht="45" x14ac:dyDescent="0.4">
      <c r="A3" s="325"/>
      <c r="B3" s="325"/>
      <c r="C3" s="325"/>
      <c r="D3" s="332"/>
      <c r="E3" s="325"/>
      <c r="F3" s="325"/>
      <c r="G3" s="325" t="s">
        <v>190</v>
      </c>
      <c r="H3" s="325" t="s">
        <v>418</v>
      </c>
      <c r="I3" s="160" t="s">
        <v>78</v>
      </c>
      <c r="J3" s="160">
        <v>14634470</v>
      </c>
      <c r="K3" s="160" t="s">
        <v>424</v>
      </c>
      <c r="L3" s="160">
        <v>100</v>
      </c>
      <c r="M3" s="175">
        <v>12</v>
      </c>
      <c r="N3" s="176">
        <v>12</v>
      </c>
      <c r="O3" s="177">
        <v>14131.9</v>
      </c>
      <c r="P3" s="177">
        <f>M3*O3</f>
        <v>169582.8</v>
      </c>
      <c r="Q3" s="178">
        <v>0</v>
      </c>
      <c r="R3" s="178">
        <f>N3*Q3</f>
        <v>0</v>
      </c>
      <c r="S3" s="160" t="s">
        <v>743</v>
      </c>
    </row>
    <row r="4" spans="1:19" s="179" customFormat="1" ht="15" customHeight="1" x14ac:dyDescent="0.4">
      <c r="A4" s="325">
        <v>3</v>
      </c>
      <c r="B4" s="325" t="s">
        <v>44</v>
      </c>
      <c r="C4" s="325" t="s">
        <v>10</v>
      </c>
      <c r="D4" s="325" t="s">
        <v>52</v>
      </c>
      <c r="E4" s="325">
        <v>162250</v>
      </c>
      <c r="F4" s="325" t="s">
        <v>166</v>
      </c>
      <c r="G4" s="325" t="s">
        <v>190</v>
      </c>
      <c r="H4" s="325" t="s">
        <v>170</v>
      </c>
      <c r="I4" s="326" t="s">
        <v>1</v>
      </c>
      <c r="J4" s="327"/>
      <c r="K4" s="327"/>
      <c r="L4" s="327"/>
      <c r="M4" s="327"/>
      <c r="N4" s="327"/>
      <c r="O4" s="182"/>
      <c r="P4" s="183"/>
      <c r="Q4" s="183"/>
      <c r="R4" s="183"/>
      <c r="S4" s="183"/>
    </row>
    <row r="5" spans="1:19" s="179" customFormat="1" x14ac:dyDescent="0.4">
      <c r="A5" s="325"/>
      <c r="B5" s="325"/>
      <c r="C5" s="325"/>
      <c r="D5" s="325"/>
      <c r="E5" s="325"/>
      <c r="F5" s="325"/>
      <c r="G5" s="325"/>
      <c r="H5" s="325"/>
      <c r="I5" s="160" t="s">
        <v>78</v>
      </c>
      <c r="J5" s="160" t="s">
        <v>171</v>
      </c>
      <c r="K5" s="160" t="s">
        <v>1</v>
      </c>
      <c r="L5" s="160">
        <v>22</v>
      </c>
      <c r="M5" s="175">
        <v>22</v>
      </c>
      <c r="N5" s="176">
        <v>22</v>
      </c>
      <c r="O5" s="177">
        <v>29155</v>
      </c>
      <c r="P5" s="177">
        <f>M5*O5</f>
        <v>641410</v>
      </c>
      <c r="Q5" s="178">
        <v>29155</v>
      </c>
      <c r="R5" s="178">
        <f>N5*Q5</f>
        <v>641410</v>
      </c>
      <c r="S5" s="157" t="s">
        <v>13</v>
      </c>
    </row>
    <row r="6" spans="1:19" ht="15" customHeight="1" x14ac:dyDescent="0.4">
      <c r="A6" s="325">
        <v>6</v>
      </c>
      <c r="B6" s="333" t="s">
        <v>48</v>
      </c>
      <c r="C6" s="325" t="s">
        <v>22</v>
      </c>
      <c r="D6" s="325" t="s">
        <v>52</v>
      </c>
      <c r="E6" s="325" t="s">
        <v>614</v>
      </c>
      <c r="F6" s="325"/>
      <c r="G6" s="325" t="s">
        <v>190</v>
      </c>
      <c r="H6" s="325" t="s">
        <v>187</v>
      </c>
      <c r="I6" s="326" t="s">
        <v>613</v>
      </c>
      <c r="J6" s="327"/>
      <c r="K6" s="327"/>
      <c r="L6" s="327"/>
      <c r="M6" s="327"/>
      <c r="N6" s="327"/>
      <c r="O6" s="182"/>
      <c r="P6" s="183"/>
      <c r="Q6" s="183"/>
      <c r="R6" s="183"/>
      <c r="S6" s="183"/>
    </row>
    <row r="7" spans="1:19" x14ac:dyDescent="0.4">
      <c r="A7" s="325"/>
      <c r="B7" s="334"/>
      <c r="C7" s="325"/>
      <c r="D7" s="325"/>
      <c r="E7" s="325"/>
      <c r="F7" s="325"/>
      <c r="G7" s="325"/>
      <c r="H7" s="325"/>
      <c r="I7" s="160" t="s">
        <v>83</v>
      </c>
      <c r="J7" s="252" t="s">
        <v>397</v>
      </c>
      <c r="K7" s="174" t="s">
        <v>398</v>
      </c>
      <c r="L7" s="174">
        <v>1</v>
      </c>
      <c r="M7" s="175">
        <v>1</v>
      </c>
      <c r="N7" s="176">
        <v>1</v>
      </c>
      <c r="O7" s="177">
        <v>170000</v>
      </c>
      <c r="P7" s="177">
        <f t="shared" ref="P7" si="0">M7*O7</f>
        <v>170000</v>
      </c>
      <c r="Q7" s="178">
        <v>170000</v>
      </c>
      <c r="R7" s="178">
        <f t="shared" ref="R7:R12" si="1">N7*Q7</f>
        <v>170000</v>
      </c>
      <c r="S7" s="160" t="s">
        <v>747</v>
      </c>
    </row>
    <row r="8" spans="1:19" ht="15" customHeight="1" x14ac:dyDescent="0.4">
      <c r="A8" s="325">
        <v>7</v>
      </c>
      <c r="B8" s="333" t="s">
        <v>48</v>
      </c>
      <c r="C8" s="325" t="s">
        <v>22</v>
      </c>
      <c r="D8" s="325" t="s">
        <v>52</v>
      </c>
      <c r="E8" s="325" t="s">
        <v>615</v>
      </c>
      <c r="F8" s="325"/>
      <c r="G8" s="325" t="s">
        <v>190</v>
      </c>
      <c r="H8" s="325" t="s">
        <v>187</v>
      </c>
      <c r="I8" s="326" t="s">
        <v>618</v>
      </c>
      <c r="J8" s="327"/>
      <c r="K8" s="327"/>
      <c r="L8" s="327"/>
      <c r="M8" s="327"/>
      <c r="N8" s="327"/>
      <c r="O8" s="182"/>
      <c r="P8" s="183"/>
      <c r="Q8" s="183"/>
      <c r="R8" s="183"/>
      <c r="S8" s="183"/>
    </row>
    <row r="9" spans="1:19" s="179" customFormat="1" x14ac:dyDescent="0.4">
      <c r="A9" s="325"/>
      <c r="B9" s="334"/>
      <c r="C9" s="325"/>
      <c r="D9" s="325"/>
      <c r="E9" s="325"/>
      <c r="F9" s="325"/>
      <c r="G9" s="325"/>
      <c r="H9" s="325"/>
      <c r="I9" s="160" t="s">
        <v>78</v>
      </c>
      <c r="J9" s="174">
        <v>2668691</v>
      </c>
      <c r="K9" s="174" t="s">
        <v>616</v>
      </c>
      <c r="L9" s="174">
        <v>4</v>
      </c>
      <c r="M9" s="175">
        <v>4</v>
      </c>
      <c r="N9" s="176">
        <v>4</v>
      </c>
      <c r="O9" s="177">
        <v>43900</v>
      </c>
      <c r="P9" s="177">
        <f>M9*O9</f>
        <v>175600</v>
      </c>
      <c r="Q9" s="178">
        <v>43900</v>
      </c>
      <c r="R9" s="178">
        <f t="shared" si="1"/>
        <v>175600</v>
      </c>
      <c r="S9" s="160" t="s">
        <v>738</v>
      </c>
    </row>
    <row r="10" spans="1:19" s="179" customFormat="1" x14ac:dyDescent="0.4">
      <c r="A10" s="325"/>
      <c r="B10" s="334"/>
      <c r="C10" s="325"/>
      <c r="D10" s="325"/>
      <c r="E10" s="325"/>
      <c r="F10" s="325"/>
      <c r="G10" s="325"/>
      <c r="H10" s="325"/>
      <c r="I10" s="160" t="s">
        <v>79</v>
      </c>
      <c r="J10" s="174" t="s">
        <v>383</v>
      </c>
      <c r="K10" s="174" t="s">
        <v>617</v>
      </c>
      <c r="L10" s="174">
        <v>50</v>
      </c>
      <c r="M10" s="175">
        <v>50</v>
      </c>
      <c r="N10" s="176">
        <v>50</v>
      </c>
      <c r="O10" s="177">
        <v>3200</v>
      </c>
      <c r="P10" s="177">
        <f>M10*O10</f>
        <v>160000</v>
      </c>
      <c r="Q10" s="178">
        <v>3200</v>
      </c>
      <c r="R10" s="178">
        <f t="shared" si="1"/>
        <v>160000</v>
      </c>
      <c r="S10" s="160" t="s">
        <v>738</v>
      </c>
    </row>
    <row r="11" spans="1:19" ht="15" customHeight="1" x14ac:dyDescent="0.4">
      <c r="A11" s="325">
        <v>9</v>
      </c>
      <c r="B11" s="333" t="s">
        <v>48</v>
      </c>
      <c r="C11" s="325" t="s">
        <v>22</v>
      </c>
      <c r="D11" s="325" t="s">
        <v>52</v>
      </c>
      <c r="E11" s="325" t="s">
        <v>619</v>
      </c>
      <c r="F11" s="325">
        <v>9</v>
      </c>
      <c r="G11" s="325" t="s">
        <v>190</v>
      </c>
      <c r="H11" s="325" t="s">
        <v>187</v>
      </c>
      <c r="I11" s="326" t="s">
        <v>620</v>
      </c>
      <c r="J11" s="327"/>
      <c r="K11" s="327"/>
      <c r="L11" s="327"/>
      <c r="M11" s="327"/>
      <c r="N11" s="327"/>
      <c r="O11" s="182"/>
      <c r="P11" s="183"/>
      <c r="Q11" s="183"/>
      <c r="R11" s="183"/>
      <c r="S11" s="183"/>
    </row>
    <row r="12" spans="1:19" s="179" customFormat="1" x14ac:dyDescent="0.4">
      <c r="A12" s="325"/>
      <c r="B12" s="334"/>
      <c r="C12" s="325"/>
      <c r="D12" s="325"/>
      <c r="E12" s="325"/>
      <c r="F12" s="325"/>
      <c r="G12" s="325"/>
      <c r="H12" s="325"/>
      <c r="I12" s="160" t="s">
        <v>78</v>
      </c>
      <c r="J12" s="174" t="s">
        <v>380</v>
      </c>
      <c r="K12" s="174" t="s">
        <v>621</v>
      </c>
      <c r="L12" s="174">
        <v>8</v>
      </c>
      <c r="M12" s="175">
        <v>8</v>
      </c>
      <c r="N12" s="176">
        <v>8</v>
      </c>
      <c r="O12" s="177">
        <v>83300</v>
      </c>
      <c r="P12" s="177">
        <f>M12*O12</f>
        <v>666400</v>
      </c>
      <c r="Q12" s="178">
        <v>0</v>
      </c>
      <c r="R12" s="178">
        <f t="shared" si="1"/>
        <v>0</v>
      </c>
      <c r="S12" s="160" t="s">
        <v>739</v>
      </c>
    </row>
    <row r="13" spans="1:19" ht="15" customHeight="1" x14ac:dyDescent="0.4">
      <c r="A13" s="325">
        <v>10</v>
      </c>
      <c r="B13" s="333" t="s">
        <v>48</v>
      </c>
      <c r="C13" s="325" t="s">
        <v>22</v>
      </c>
      <c r="D13" s="325" t="s">
        <v>52</v>
      </c>
      <c r="E13" s="325">
        <v>163131</v>
      </c>
      <c r="F13" s="325" t="s">
        <v>622</v>
      </c>
      <c r="G13" s="325" t="s">
        <v>190</v>
      </c>
      <c r="H13" s="325" t="s">
        <v>465</v>
      </c>
      <c r="I13" s="326" t="s">
        <v>623</v>
      </c>
      <c r="J13" s="327"/>
      <c r="K13" s="327"/>
      <c r="L13" s="327"/>
      <c r="M13" s="327"/>
      <c r="N13" s="327"/>
      <c r="O13" s="182"/>
      <c r="P13" s="183"/>
      <c r="Q13" s="183"/>
      <c r="R13" s="183"/>
      <c r="S13" s="183"/>
    </row>
    <row r="14" spans="1:19" s="179" customFormat="1" ht="30" x14ac:dyDescent="0.4">
      <c r="A14" s="325"/>
      <c r="B14" s="334"/>
      <c r="C14" s="325"/>
      <c r="D14" s="325"/>
      <c r="E14" s="325"/>
      <c r="F14" s="325"/>
      <c r="G14" s="325"/>
      <c r="H14" s="325"/>
      <c r="I14" s="160" t="s">
        <v>78</v>
      </c>
      <c r="J14" s="174" t="s">
        <v>171</v>
      </c>
      <c r="K14" s="174" t="s">
        <v>1</v>
      </c>
      <c r="L14" s="174">
        <v>28</v>
      </c>
      <c r="M14" s="175">
        <v>28</v>
      </c>
      <c r="N14" s="176">
        <v>28</v>
      </c>
      <c r="O14" s="177">
        <v>29155</v>
      </c>
      <c r="P14" s="177">
        <f>O14*M14</f>
        <v>816340</v>
      </c>
      <c r="Q14" s="178">
        <v>29155</v>
      </c>
      <c r="R14" s="178">
        <f>N14*Q14</f>
        <v>816340</v>
      </c>
      <c r="S14" s="160" t="s">
        <v>730</v>
      </c>
    </row>
    <row r="15" spans="1:19" ht="15" customHeight="1" x14ac:dyDescent="0.4">
      <c r="A15" s="325">
        <v>11</v>
      </c>
      <c r="B15" s="333" t="s">
        <v>48</v>
      </c>
      <c r="C15" s="325" t="s">
        <v>22</v>
      </c>
      <c r="D15" s="325" t="s">
        <v>52</v>
      </c>
      <c r="E15" s="325">
        <v>163240</v>
      </c>
      <c r="F15" s="325" t="s">
        <v>722</v>
      </c>
      <c r="G15" s="325" t="s">
        <v>190</v>
      </c>
      <c r="H15" s="325" t="s">
        <v>465</v>
      </c>
      <c r="I15" s="326" t="s">
        <v>624</v>
      </c>
      <c r="J15" s="327"/>
      <c r="K15" s="327"/>
      <c r="L15" s="327"/>
      <c r="M15" s="327"/>
      <c r="N15" s="327"/>
      <c r="O15" s="182"/>
      <c r="P15" s="183"/>
      <c r="Q15" s="183"/>
      <c r="R15" s="183"/>
      <c r="S15" s="183"/>
    </row>
    <row r="16" spans="1:19" s="179" customFormat="1" x14ac:dyDescent="0.4">
      <c r="A16" s="325"/>
      <c r="B16" s="334"/>
      <c r="C16" s="325"/>
      <c r="D16" s="325"/>
      <c r="E16" s="325"/>
      <c r="F16" s="325"/>
      <c r="G16" s="325"/>
      <c r="H16" s="325"/>
      <c r="I16" s="160" t="s">
        <v>78</v>
      </c>
      <c r="J16" s="174" t="s">
        <v>171</v>
      </c>
      <c r="K16" s="174" t="s">
        <v>1</v>
      </c>
      <c r="L16" s="174">
        <v>2</v>
      </c>
      <c r="M16" s="175">
        <v>2</v>
      </c>
      <c r="N16" s="176">
        <v>2</v>
      </c>
      <c r="O16" s="177">
        <v>29155</v>
      </c>
      <c r="P16" s="177">
        <f>M16*O16</f>
        <v>58310</v>
      </c>
      <c r="Q16" s="178">
        <v>29155</v>
      </c>
      <c r="R16" s="178">
        <f>N16*Q16</f>
        <v>58310</v>
      </c>
      <c r="S16" s="160" t="s">
        <v>13</v>
      </c>
    </row>
    <row r="17" spans="1:19" ht="15" customHeight="1" x14ac:dyDescent="0.4">
      <c r="A17" s="325">
        <v>12</v>
      </c>
      <c r="B17" s="333" t="s">
        <v>48</v>
      </c>
      <c r="C17" s="325" t="s">
        <v>22</v>
      </c>
      <c r="D17" s="325" t="s">
        <v>52</v>
      </c>
      <c r="E17" s="325" t="s">
        <v>644</v>
      </c>
      <c r="F17" s="325"/>
      <c r="G17" s="325" t="s">
        <v>190</v>
      </c>
      <c r="H17" s="325" t="s">
        <v>187</v>
      </c>
      <c r="I17" s="326" t="s">
        <v>645</v>
      </c>
      <c r="J17" s="327"/>
      <c r="K17" s="327"/>
      <c r="L17" s="327"/>
      <c r="M17" s="327"/>
      <c r="N17" s="327"/>
      <c r="O17" s="182"/>
      <c r="P17" s="183"/>
      <c r="Q17" s="183"/>
      <c r="R17" s="183"/>
      <c r="S17" s="183"/>
    </row>
    <row r="18" spans="1:19" s="179" customFormat="1" x14ac:dyDescent="0.4">
      <c r="A18" s="325"/>
      <c r="B18" s="334"/>
      <c r="C18" s="325"/>
      <c r="D18" s="325"/>
      <c r="E18" s="325"/>
      <c r="F18" s="325"/>
      <c r="G18" s="325"/>
      <c r="H18" s="325"/>
      <c r="I18" s="160" t="s">
        <v>78</v>
      </c>
      <c r="J18" s="174" t="s">
        <v>380</v>
      </c>
      <c r="K18" s="174" t="s">
        <v>646</v>
      </c>
      <c r="L18" s="174">
        <v>8</v>
      </c>
      <c r="M18" s="175">
        <v>8</v>
      </c>
      <c r="N18" s="176">
        <v>8</v>
      </c>
      <c r="O18" s="177">
        <v>83300</v>
      </c>
      <c r="P18" s="177">
        <f>M18*O18</f>
        <v>666400</v>
      </c>
      <c r="Q18" s="178">
        <v>0</v>
      </c>
      <c r="R18" s="178">
        <f>N18*Q18</f>
        <v>0</v>
      </c>
      <c r="S18" s="160" t="s">
        <v>739</v>
      </c>
    </row>
    <row r="19" spans="1:19" ht="15" customHeight="1" x14ac:dyDescent="0.4">
      <c r="A19" s="325">
        <v>14</v>
      </c>
      <c r="B19" s="333" t="s">
        <v>48</v>
      </c>
      <c r="C19" s="325" t="s">
        <v>22</v>
      </c>
      <c r="D19" s="325" t="s">
        <v>52</v>
      </c>
      <c r="E19" s="325" t="s">
        <v>764</v>
      </c>
      <c r="F19" s="325"/>
      <c r="G19" s="325" t="s">
        <v>190</v>
      </c>
      <c r="H19" s="325"/>
      <c r="I19" s="326" t="s">
        <v>765</v>
      </c>
      <c r="J19" s="327"/>
      <c r="K19" s="327"/>
      <c r="L19" s="327"/>
      <c r="M19" s="327"/>
      <c r="N19" s="327"/>
      <c r="O19" s="182"/>
      <c r="P19" s="183"/>
      <c r="Q19" s="183"/>
      <c r="R19" s="183"/>
      <c r="S19" s="183"/>
    </row>
    <row r="20" spans="1:19" s="179" customFormat="1" x14ac:dyDescent="0.4">
      <c r="A20" s="325"/>
      <c r="B20" s="334"/>
      <c r="C20" s="325"/>
      <c r="D20" s="325"/>
      <c r="E20" s="325"/>
      <c r="F20" s="325"/>
      <c r="G20" s="325"/>
      <c r="H20" s="325"/>
      <c r="I20" s="160" t="s">
        <v>78</v>
      </c>
      <c r="J20" s="174">
        <v>8922264</v>
      </c>
      <c r="K20" s="174" t="s">
        <v>766</v>
      </c>
      <c r="L20" s="174">
        <v>100</v>
      </c>
      <c r="M20" s="175">
        <f t="shared" ref="M20:M21" si="2">L20</f>
        <v>100</v>
      </c>
      <c r="N20" s="176">
        <f t="shared" ref="N20" si="3">L20</f>
        <v>100</v>
      </c>
      <c r="O20" s="177">
        <v>6464.95</v>
      </c>
      <c r="P20" s="177">
        <f t="shared" ref="P20" si="4">M20*O20</f>
        <v>646495</v>
      </c>
      <c r="Q20" s="178">
        <f t="shared" ref="Q20" si="5">O20</f>
        <v>6464.95</v>
      </c>
      <c r="R20" s="178">
        <f t="shared" ref="R20" si="6">N20*Q20</f>
        <v>646495</v>
      </c>
      <c r="S20" s="160"/>
    </row>
    <row r="21" spans="1:19" s="179" customFormat="1" ht="15.45" thickBot="1" x14ac:dyDescent="0.45">
      <c r="A21" s="325"/>
      <c r="B21" s="334"/>
      <c r="C21" s="325"/>
      <c r="D21" s="325"/>
      <c r="E21" s="325"/>
      <c r="F21" s="325"/>
      <c r="G21" s="325"/>
      <c r="H21" s="325"/>
      <c r="I21" s="160" t="s">
        <v>79</v>
      </c>
      <c r="J21" s="174">
        <v>6869514</v>
      </c>
      <c r="K21" s="174" t="s">
        <v>145</v>
      </c>
      <c r="L21" s="174">
        <v>10</v>
      </c>
      <c r="M21" s="175">
        <f t="shared" si="2"/>
        <v>10</v>
      </c>
      <c r="N21" s="176">
        <f t="shared" ref="N21" si="7">L21</f>
        <v>10</v>
      </c>
      <c r="O21" s="177">
        <v>8191</v>
      </c>
      <c r="P21" s="177">
        <f t="shared" ref="P21" si="8">M21*O21</f>
        <v>81910</v>
      </c>
      <c r="Q21" s="178">
        <f t="shared" ref="Q21" si="9">O21</f>
        <v>8191</v>
      </c>
      <c r="R21" s="178">
        <f t="shared" ref="R21" si="10">N21*Q21</f>
        <v>81910</v>
      </c>
      <c r="S21" s="160"/>
    </row>
    <row r="22" spans="1:19" s="190" customFormat="1" ht="20.149999999999999" thickBot="1" x14ac:dyDescent="0.45">
      <c r="A22" s="158"/>
      <c r="B22" s="158"/>
      <c r="C22" s="158"/>
      <c r="D22" s="158"/>
      <c r="E22" s="158"/>
      <c r="F22" s="158"/>
      <c r="G22" s="158"/>
      <c r="H22" s="158"/>
      <c r="I22" s="158"/>
      <c r="J22" s="158"/>
      <c r="K22" s="159"/>
      <c r="L22" s="159"/>
      <c r="M22" s="158"/>
      <c r="N22" s="158"/>
      <c r="O22" s="186" t="s">
        <v>15</v>
      </c>
      <c r="P22" s="187">
        <f>SUM(P3:P21)</f>
        <v>4252447.8</v>
      </c>
      <c r="Q22" s="186" t="s">
        <v>15</v>
      </c>
      <c r="R22" s="187">
        <f>SUM(R4:R21)</f>
        <v>2750065</v>
      </c>
      <c r="S22" s="158"/>
    </row>
    <row r="23" spans="1:19" s="190" customFormat="1" x14ac:dyDescent="0.4">
      <c r="A23" s="158"/>
      <c r="B23" s="158"/>
      <c r="C23" s="158"/>
      <c r="D23" s="158"/>
      <c r="E23" s="158"/>
      <c r="F23" s="158"/>
      <c r="G23" s="158"/>
      <c r="H23" s="158"/>
      <c r="I23" s="158"/>
      <c r="J23" s="158"/>
      <c r="K23" s="159"/>
      <c r="L23" s="159"/>
      <c r="M23" s="158"/>
      <c r="N23" s="158"/>
      <c r="O23" s="158"/>
      <c r="P23" s="158"/>
      <c r="Q23" s="158"/>
      <c r="S23" s="158"/>
    </row>
    <row r="24" spans="1:19" s="149" customFormat="1" ht="46.3" x14ac:dyDescent="0.4">
      <c r="A24" s="147" t="s">
        <v>164</v>
      </c>
      <c r="B24" s="147" t="s">
        <v>40</v>
      </c>
      <c r="C24" s="147" t="s">
        <v>41</v>
      </c>
      <c r="D24" s="147" t="s">
        <v>42</v>
      </c>
      <c r="E24" s="147" t="s">
        <v>159</v>
      </c>
      <c r="F24" s="148" t="s">
        <v>77</v>
      </c>
      <c r="G24" s="147" t="s">
        <v>546</v>
      </c>
      <c r="H24" s="147" t="s">
        <v>432</v>
      </c>
      <c r="I24" s="147" t="s">
        <v>545</v>
      </c>
      <c r="J24" s="147" t="s">
        <v>172</v>
      </c>
      <c r="K24" s="147" t="s">
        <v>549</v>
      </c>
      <c r="L24" s="147" t="s">
        <v>550</v>
      </c>
      <c r="M24" s="147" t="s">
        <v>179</v>
      </c>
      <c r="N24" s="147" t="s">
        <v>551</v>
      </c>
      <c r="O24" s="148" t="s">
        <v>552</v>
      </c>
      <c r="P24" s="148" t="s">
        <v>553</v>
      </c>
      <c r="Q24" s="148" t="s">
        <v>554</v>
      </c>
      <c r="R24" s="148" t="s">
        <v>555</v>
      </c>
      <c r="S24" s="147" t="s">
        <v>174</v>
      </c>
    </row>
    <row r="25" spans="1:19" s="190" customFormat="1" ht="15" customHeight="1" x14ac:dyDescent="0.4">
      <c r="A25" s="325">
        <v>1</v>
      </c>
      <c r="B25" s="329" t="s">
        <v>48</v>
      </c>
      <c r="C25" s="325" t="s">
        <v>22</v>
      </c>
      <c r="D25" s="325" t="s">
        <v>54</v>
      </c>
      <c r="E25" s="325" t="s">
        <v>55</v>
      </c>
      <c r="F25" s="325" t="s">
        <v>625</v>
      </c>
      <c r="G25" s="325" t="s">
        <v>190</v>
      </c>
      <c r="H25" s="325" t="s">
        <v>188</v>
      </c>
      <c r="I25" s="326" t="s">
        <v>69</v>
      </c>
      <c r="J25" s="327"/>
      <c r="K25" s="327"/>
      <c r="L25" s="327"/>
      <c r="M25" s="327"/>
      <c r="N25" s="327"/>
      <c r="O25" s="182"/>
      <c r="P25" s="183"/>
      <c r="Q25" s="183"/>
    </row>
    <row r="26" spans="1:19" s="190" customFormat="1" x14ac:dyDescent="0.4">
      <c r="A26" s="325"/>
      <c r="B26" s="329"/>
      <c r="C26" s="325"/>
      <c r="D26" s="325"/>
      <c r="E26" s="325"/>
      <c r="F26" s="325"/>
      <c r="G26" s="325"/>
      <c r="H26" s="325"/>
      <c r="I26" s="160" t="s">
        <v>78</v>
      </c>
      <c r="J26" s="174">
        <v>998821485</v>
      </c>
      <c r="K26" s="174" t="s">
        <v>148</v>
      </c>
      <c r="L26" s="174">
        <v>3</v>
      </c>
      <c r="M26" s="175">
        <v>1</v>
      </c>
      <c r="N26" s="176">
        <v>0</v>
      </c>
      <c r="O26" s="177">
        <v>67830</v>
      </c>
      <c r="P26" s="177">
        <v>67930</v>
      </c>
      <c r="Q26" s="178">
        <v>67830</v>
      </c>
      <c r="R26" s="178">
        <v>67830</v>
      </c>
      <c r="S26" s="160" t="s">
        <v>725</v>
      </c>
    </row>
    <row r="27" spans="1:19" s="191" customFormat="1" ht="15" customHeight="1" x14ac:dyDescent="0.4">
      <c r="A27" s="325">
        <v>2</v>
      </c>
      <c r="B27" s="325" t="s">
        <v>44</v>
      </c>
      <c r="C27" s="325" t="s">
        <v>434</v>
      </c>
      <c r="D27" s="325" t="s">
        <v>54</v>
      </c>
      <c r="E27" s="325">
        <v>166133</v>
      </c>
      <c r="F27" s="325"/>
      <c r="G27" s="325" t="s">
        <v>190</v>
      </c>
      <c r="H27" s="325" t="s">
        <v>465</v>
      </c>
      <c r="I27" s="326" t="s">
        <v>336</v>
      </c>
      <c r="J27" s="327"/>
      <c r="K27" s="327"/>
      <c r="L27" s="327"/>
      <c r="M27" s="327"/>
      <c r="N27" s="327"/>
      <c r="O27" s="182"/>
      <c r="P27" s="183"/>
      <c r="Q27" s="183"/>
    </row>
    <row r="28" spans="1:19" s="191" customFormat="1" x14ac:dyDescent="0.4">
      <c r="A28" s="325"/>
      <c r="B28" s="325"/>
      <c r="C28" s="325"/>
      <c r="D28" s="325"/>
      <c r="E28" s="325"/>
      <c r="F28" s="325"/>
      <c r="G28" s="325"/>
      <c r="H28" s="325"/>
      <c r="I28" s="160" t="s">
        <v>78</v>
      </c>
      <c r="J28" s="174" t="s">
        <v>171</v>
      </c>
      <c r="K28" s="174" t="s">
        <v>337</v>
      </c>
      <c r="L28" s="174">
        <v>11</v>
      </c>
      <c r="M28" s="175">
        <v>11</v>
      </c>
      <c r="N28" s="176">
        <v>11</v>
      </c>
      <c r="O28" s="177">
        <v>30044</v>
      </c>
      <c r="P28" s="177">
        <f>M28*O28</f>
        <v>330484</v>
      </c>
      <c r="Q28" s="178">
        <v>30044</v>
      </c>
      <c r="R28" s="178">
        <f>N28*Q28</f>
        <v>330484</v>
      </c>
      <c r="S28" s="160" t="s">
        <v>13</v>
      </c>
    </row>
    <row r="29" spans="1:19" s="190" customFormat="1" x14ac:dyDescent="0.4">
      <c r="A29" s="325"/>
      <c r="B29" s="325"/>
      <c r="C29" s="325"/>
      <c r="D29" s="325"/>
      <c r="E29" s="325"/>
      <c r="F29" s="325"/>
      <c r="G29" s="325"/>
      <c r="H29" s="325"/>
      <c r="I29" s="160" t="s">
        <v>79</v>
      </c>
      <c r="J29" s="174" t="s">
        <v>171</v>
      </c>
      <c r="K29" s="174" t="s">
        <v>433</v>
      </c>
      <c r="L29" s="174">
        <v>1</v>
      </c>
      <c r="M29" s="175">
        <v>1</v>
      </c>
      <c r="N29" s="176">
        <v>1</v>
      </c>
      <c r="O29" s="177">
        <v>48938</v>
      </c>
      <c r="P29" s="177">
        <f>M29*O29</f>
        <v>48938</v>
      </c>
      <c r="Q29" s="178">
        <v>48938</v>
      </c>
      <c r="R29" s="178">
        <f>N29*Q29</f>
        <v>48938</v>
      </c>
      <c r="S29" s="160" t="s">
        <v>13</v>
      </c>
    </row>
    <row r="30" spans="1:19" s="190" customFormat="1" ht="15" customHeight="1" x14ac:dyDescent="0.4">
      <c r="A30" s="325">
        <v>3</v>
      </c>
      <c r="B30" s="329" t="s">
        <v>48</v>
      </c>
      <c r="C30" s="325" t="s">
        <v>22</v>
      </c>
      <c r="D30" s="325" t="s">
        <v>54</v>
      </c>
      <c r="E30" s="208"/>
      <c r="F30" s="220"/>
      <c r="G30" s="325" t="s">
        <v>190</v>
      </c>
      <c r="H30" s="325" t="s">
        <v>188</v>
      </c>
      <c r="I30" s="326" t="s">
        <v>626</v>
      </c>
      <c r="J30" s="327"/>
      <c r="K30" s="327"/>
      <c r="L30" s="327"/>
      <c r="M30" s="327"/>
      <c r="N30" s="327"/>
      <c r="O30" s="182"/>
      <c r="P30" s="183"/>
      <c r="Q30" s="183"/>
    </row>
    <row r="31" spans="1:19" s="190" customFormat="1" x14ac:dyDescent="0.4">
      <c r="A31" s="325"/>
      <c r="B31" s="329"/>
      <c r="C31" s="325"/>
      <c r="D31" s="325"/>
      <c r="E31" s="208" t="s">
        <v>210</v>
      </c>
      <c r="F31" s="220" t="s">
        <v>575</v>
      </c>
      <c r="G31" s="325"/>
      <c r="H31" s="325"/>
      <c r="I31" s="160" t="s">
        <v>78</v>
      </c>
      <c r="J31" s="160" t="s">
        <v>150</v>
      </c>
      <c r="K31" s="160" t="s">
        <v>137</v>
      </c>
      <c r="L31" s="160">
        <v>1</v>
      </c>
      <c r="M31" s="175">
        <v>1</v>
      </c>
      <c r="N31" s="176">
        <v>1</v>
      </c>
      <c r="O31" s="177">
        <v>4581</v>
      </c>
      <c r="P31" s="177">
        <f>M31*O31</f>
        <v>4581</v>
      </c>
      <c r="Q31" s="178">
        <v>4581</v>
      </c>
      <c r="R31" s="178">
        <f>N31*Q31</f>
        <v>4581</v>
      </c>
      <c r="S31" s="160" t="s">
        <v>683</v>
      </c>
    </row>
    <row r="32" spans="1:19" s="190" customFormat="1" ht="30" x14ac:dyDescent="0.4">
      <c r="A32" s="325"/>
      <c r="B32" s="329"/>
      <c r="C32" s="325"/>
      <c r="D32" s="325"/>
      <c r="E32" s="208" t="s">
        <v>210</v>
      </c>
      <c r="F32" s="220" t="s">
        <v>576</v>
      </c>
      <c r="G32" s="325"/>
      <c r="H32" s="325"/>
      <c r="I32" s="160" t="s">
        <v>79</v>
      </c>
      <c r="J32" s="160">
        <v>2704697</v>
      </c>
      <c r="K32" s="160" t="s">
        <v>144</v>
      </c>
      <c r="L32" s="160">
        <v>50</v>
      </c>
      <c r="M32" s="175">
        <v>0</v>
      </c>
      <c r="N32" s="176">
        <v>0</v>
      </c>
      <c r="O32" s="177">
        <v>13623.98</v>
      </c>
      <c r="P32" s="177">
        <f t="shared" ref="P32:P36" si="11">M32*O32</f>
        <v>0</v>
      </c>
      <c r="Q32" s="178">
        <v>0</v>
      </c>
      <c r="R32" s="178">
        <f t="shared" ref="R32:R36" si="12">N32*Q32</f>
        <v>0</v>
      </c>
      <c r="S32" s="160" t="s">
        <v>705</v>
      </c>
    </row>
    <row r="33" spans="1:19" s="190" customFormat="1" x14ac:dyDescent="0.4">
      <c r="A33" s="325"/>
      <c r="B33" s="329"/>
      <c r="C33" s="325"/>
      <c r="D33" s="325"/>
      <c r="E33" s="208" t="s">
        <v>210</v>
      </c>
      <c r="F33" s="220"/>
      <c r="G33" s="325"/>
      <c r="H33" s="325"/>
      <c r="I33" s="160" t="s">
        <v>81</v>
      </c>
      <c r="J33" s="160">
        <v>11029455</v>
      </c>
      <c r="K33" s="160" t="s">
        <v>146</v>
      </c>
      <c r="L33" s="160">
        <v>3</v>
      </c>
      <c r="M33" s="175">
        <v>3</v>
      </c>
      <c r="N33" s="176">
        <v>3</v>
      </c>
      <c r="O33" s="177">
        <v>133818</v>
      </c>
      <c r="P33" s="177">
        <f t="shared" si="11"/>
        <v>401454</v>
      </c>
      <c r="Q33" s="178">
        <v>133818</v>
      </c>
      <c r="R33" s="178">
        <f t="shared" si="12"/>
        <v>401454</v>
      </c>
      <c r="S33" s="160" t="s">
        <v>184</v>
      </c>
    </row>
    <row r="34" spans="1:19" s="190" customFormat="1" ht="30" x14ac:dyDescent="0.4">
      <c r="A34" s="325"/>
      <c r="B34" s="329"/>
      <c r="C34" s="325"/>
      <c r="D34" s="325"/>
      <c r="E34" s="208" t="s">
        <v>210</v>
      </c>
      <c r="F34" s="220" t="s">
        <v>577</v>
      </c>
      <c r="G34" s="325"/>
      <c r="H34" s="325"/>
      <c r="I34" s="160" t="s">
        <v>82</v>
      </c>
      <c r="J34" s="160">
        <v>10650395</v>
      </c>
      <c r="K34" s="160" t="s">
        <v>145</v>
      </c>
      <c r="L34" s="160">
        <v>100</v>
      </c>
      <c r="M34" s="175">
        <v>0</v>
      </c>
      <c r="N34" s="176">
        <v>0</v>
      </c>
      <c r="O34" s="177">
        <v>18083.98</v>
      </c>
      <c r="P34" s="177">
        <f t="shared" si="11"/>
        <v>0</v>
      </c>
      <c r="Q34" s="178">
        <v>0</v>
      </c>
      <c r="R34" s="178">
        <f t="shared" si="12"/>
        <v>0</v>
      </c>
      <c r="S34" s="160" t="s">
        <v>705</v>
      </c>
    </row>
    <row r="35" spans="1:19" s="190" customFormat="1" x14ac:dyDescent="0.4">
      <c r="A35" s="325"/>
      <c r="B35" s="329"/>
      <c r="C35" s="325"/>
      <c r="D35" s="325"/>
      <c r="E35" s="208" t="s">
        <v>210</v>
      </c>
      <c r="F35" s="220" t="s">
        <v>578</v>
      </c>
      <c r="G35" s="325"/>
      <c r="H35" s="325"/>
      <c r="I35" s="160" t="s">
        <v>83</v>
      </c>
      <c r="J35" s="160">
        <v>14062060</v>
      </c>
      <c r="K35" s="160" t="s">
        <v>147</v>
      </c>
      <c r="L35" s="160">
        <v>4</v>
      </c>
      <c r="M35" s="175">
        <v>4</v>
      </c>
      <c r="N35" s="176">
        <v>4</v>
      </c>
      <c r="O35" s="177">
        <v>49980</v>
      </c>
      <c r="P35" s="177">
        <f t="shared" si="11"/>
        <v>199920</v>
      </c>
      <c r="Q35" s="178">
        <v>49980</v>
      </c>
      <c r="R35" s="178">
        <f t="shared" si="12"/>
        <v>199920</v>
      </c>
      <c r="S35" s="160" t="s">
        <v>683</v>
      </c>
    </row>
    <row r="36" spans="1:19" s="190" customFormat="1" ht="30" x14ac:dyDescent="0.4">
      <c r="A36" s="325"/>
      <c r="B36" s="329"/>
      <c r="C36" s="325"/>
      <c r="D36" s="325"/>
      <c r="E36" s="208" t="s">
        <v>210</v>
      </c>
      <c r="F36" s="220" t="s">
        <v>704</v>
      </c>
      <c r="G36" s="325"/>
      <c r="H36" s="325"/>
      <c r="I36" s="160" t="s">
        <v>86</v>
      </c>
      <c r="J36" s="160">
        <v>660935658</v>
      </c>
      <c r="K36" s="160" t="s">
        <v>146</v>
      </c>
      <c r="L36" s="160">
        <v>4</v>
      </c>
      <c r="M36" s="175">
        <v>4</v>
      </c>
      <c r="N36" s="176">
        <v>4</v>
      </c>
      <c r="O36" s="177">
        <v>8328.75</v>
      </c>
      <c r="P36" s="177">
        <f t="shared" si="11"/>
        <v>33315</v>
      </c>
      <c r="Q36" s="178">
        <v>8329</v>
      </c>
      <c r="R36" s="178">
        <f t="shared" si="12"/>
        <v>33316</v>
      </c>
      <c r="S36" s="160" t="s">
        <v>683</v>
      </c>
    </row>
    <row r="37" spans="1:19" s="190" customFormat="1" x14ac:dyDescent="0.4">
      <c r="A37" s="325"/>
      <c r="B37" s="329"/>
      <c r="C37" s="325"/>
      <c r="D37" s="325"/>
      <c r="E37" s="208" t="s">
        <v>62</v>
      </c>
      <c r="F37" s="220" t="s">
        <v>575</v>
      </c>
      <c r="G37" s="325"/>
      <c r="H37" s="325"/>
      <c r="I37" s="160" t="s">
        <v>78</v>
      </c>
      <c r="J37" s="160" t="s">
        <v>150</v>
      </c>
      <c r="K37" s="160" t="s">
        <v>137</v>
      </c>
      <c r="L37" s="160">
        <v>1</v>
      </c>
      <c r="M37" s="175">
        <v>1</v>
      </c>
      <c r="N37" s="176">
        <v>1</v>
      </c>
      <c r="O37" s="177">
        <v>4581</v>
      </c>
      <c r="P37" s="177">
        <f>M37*O37</f>
        <v>4581</v>
      </c>
      <c r="Q37" s="178">
        <v>0</v>
      </c>
      <c r="R37" s="178">
        <f>N37*Q37</f>
        <v>0</v>
      </c>
      <c r="S37" s="160" t="s">
        <v>683</v>
      </c>
    </row>
    <row r="38" spans="1:19" s="190" customFormat="1" ht="30" x14ac:dyDescent="0.4">
      <c r="A38" s="325"/>
      <c r="B38" s="329"/>
      <c r="C38" s="325"/>
      <c r="D38" s="325"/>
      <c r="E38" s="208" t="s">
        <v>62</v>
      </c>
      <c r="F38" s="220" t="s">
        <v>576</v>
      </c>
      <c r="G38" s="325"/>
      <c r="H38" s="325"/>
      <c r="I38" s="160" t="s">
        <v>79</v>
      </c>
      <c r="J38" s="160">
        <v>2704697</v>
      </c>
      <c r="K38" s="160" t="s">
        <v>144</v>
      </c>
      <c r="L38" s="160">
        <v>50</v>
      </c>
      <c r="M38" s="175">
        <v>0</v>
      </c>
      <c r="N38" s="176">
        <v>0</v>
      </c>
      <c r="O38" s="177">
        <v>13623.98</v>
      </c>
      <c r="P38" s="177">
        <f t="shared" ref="P38:P42" si="13">M38*O38</f>
        <v>0</v>
      </c>
      <c r="Q38" s="178">
        <v>0</v>
      </c>
      <c r="R38" s="178">
        <f t="shared" ref="R38:R43" si="14">N38*Q38</f>
        <v>0</v>
      </c>
      <c r="S38" s="160" t="s">
        <v>705</v>
      </c>
    </row>
    <row r="39" spans="1:19" s="190" customFormat="1" x14ac:dyDescent="0.4">
      <c r="A39" s="325"/>
      <c r="B39" s="329"/>
      <c r="C39" s="325"/>
      <c r="D39" s="325"/>
      <c r="E39" s="208" t="s">
        <v>62</v>
      </c>
      <c r="F39" s="220"/>
      <c r="G39" s="325"/>
      <c r="H39" s="325"/>
      <c r="I39" s="160" t="s">
        <v>81</v>
      </c>
      <c r="J39" s="160">
        <v>11029455</v>
      </c>
      <c r="K39" s="160" t="s">
        <v>146</v>
      </c>
      <c r="L39" s="160">
        <v>3</v>
      </c>
      <c r="M39" s="175">
        <v>3</v>
      </c>
      <c r="N39" s="176">
        <v>3</v>
      </c>
      <c r="O39" s="177">
        <v>133818</v>
      </c>
      <c r="P39" s="177">
        <f t="shared" si="13"/>
        <v>401454</v>
      </c>
      <c r="Q39" s="178">
        <v>133818</v>
      </c>
      <c r="R39" s="178">
        <f t="shared" si="14"/>
        <v>401454</v>
      </c>
      <c r="S39" s="160" t="s">
        <v>184</v>
      </c>
    </row>
    <row r="40" spans="1:19" s="190" customFormat="1" ht="30" x14ac:dyDescent="0.4">
      <c r="A40" s="325"/>
      <c r="B40" s="329"/>
      <c r="C40" s="325"/>
      <c r="D40" s="325"/>
      <c r="E40" s="208" t="s">
        <v>62</v>
      </c>
      <c r="F40" s="220" t="s">
        <v>577</v>
      </c>
      <c r="G40" s="325"/>
      <c r="H40" s="325"/>
      <c r="I40" s="160" t="s">
        <v>82</v>
      </c>
      <c r="J40" s="160">
        <v>10650395</v>
      </c>
      <c r="K40" s="160" t="s">
        <v>145</v>
      </c>
      <c r="L40" s="160">
        <v>100</v>
      </c>
      <c r="M40" s="175">
        <v>0</v>
      </c>
      <c r="N40" s="176">
        <v>0</v>
      </c>
      <c r="O40" s="177">
        <v>18083.98</v>
      </c>
      <c r="P40" s="177">
        <f t="shared" si="13"/>
        <v>0</v>
      </c>
      <c r="Q40" s="178">
        <v>0</v>
      </c>
      <c r="R40" s="178">
        <f t="shared" si="14"/>
        <v>0</v>
      </c>
      <c r="S40" s="160" t="s">
        <v>705</v>
      </c>
    </row>
    <row r="41" spans="1:19" s="190" customFormat="1" x14ac:dyDescent="0.4">
      <c r="A41" s="325"/>
      <c r="B41" s="329"/>
      <c r="C41" s="325"/>
      <c r="D41" s="325"/>
      <c r="E41" s="208" t="s">
        <v>62</v>
      </c>
      <c r="F41" s="220" t="s">
        <v>578</v>
      </c>
      <c r="G41" s="325"/>
      <c r="H41" s="325"/>
      <c r="I41" s="160" t="s">
        <v>83</v>
      </c>
      <c r="J41" s="160">
        <v>14062060</v>
      </c>
      <c r="K41" s="160" t="s">
        <v>147</v>
      </c>
      <c r="L41" s="160">
        <v>4</v>
      </c>
      <c r="M41" s="175">
        <v>1</v>
      </c>
      <c r="N41" s="176">
        <v>1</v>
      </c>
      <c r="O41" s="177">
        <v>49980</v>
      </c>
      <c r="P41" s="177">
        <f t="shared" si="13"/>
        <v>49980</v>
      </c>
      <c r="Q41" s="178">
        <v>49980</v>
      </c>
      <c r="R41" s="178">
        <f t="shared" si="14"/>
        <v>49980</v>
      </c>
      <c r="S41" s="160" t="s">
        <v>683</v>
      </c>
    </row>
    <row r="42" spans="1:19" s="190" customFormat="1" x14ac:dyDescent="0.4">
      <c r="A42" s="325"/>
      <c r="B42" s="329"/>
      <c r="C42" s="325"/>
      <c r="D42" s="325"/>
      <c r="E42" s="208" t="s">
        <v>62</v>
      </c>
      <c r="F42" s="220" t="s">
        <v>576</v>
      </c>
      <c r="G42" s="325"/>
      <c r="H42" s="325"/>
      <c r="I42" s="160" t="s">
        <v>84</v>
      </c>
      <c r="J42" s="160">
        <v>7637744</v>
      </c>
      <c r="K42" s="160" t="s">
        <v>144</v>
      </c>
      <c r="L42" s="160">
        <v>500</v>
      </c>
      <c r="M42" s="175">
        <v>9</v>
      </c>
      <c r="N42" s="176">
        <v>9</v>
      </c>
      <c r="O42" s="177">
        <v>54495.913</v>
      </c>
      <c r="P42" s="177">
        <f t="shared" si="13"/>
        <v>490463.217</v>
      </c>
      <c r="Q42" s="178">
        <v>54495.911999999997</v>
      </c>
      <c r="R42" s="178">
        <f t="shared" si="14"/>
        <v>490463.20799999998</v>
      </c>
      <c r="S42" s="160" t="s">
        <v>184</v>
      </c>
    </row>
    <row r="43" spans="1:19" s="190" customFormat="1" x14ac:dyDescent="0.4">
      <c r="A43" s="325"/>
      <c r="B43" s="329"/>
      <c r="C43" s="325"/>
      <c r="D43" s="325"/>
      <c r="E43" s="208" t="s">
        <v>62</v>
      </c>
      <c r="F43" s="220" t="s">
        <v>706</v>
      </c>
      <c r="G43" s="325"/>
      <c r="H43" s="325"/>
      <c r="I43" s="160" t="s">
        <v>86</v>
      </c>
      <c r="J43" s="160">
        <v>660935658</v>
      </c>
      <c r="K43" s="160" t="s">
        <v>146</v>
      </c>
      <c r="L43" s="160">
        <v>4</v>
      </c>
      <c r="M43" s="175">
        <v>4</v>
      </c>
      <c r="N43" s="176">
        <v>4</v>
      </c>
      <c r="O43" s="177">
        <v>8328.75</v>
      </c>
      <c r="P43" s="177">
        <f>M43*O43</f>
        <v>33315</v>
      </c>
      <c r="Q43" s="178">
        <v>8329</v>
      </c>
      <c r="R43" s="178">
        <f t="shared" si="14"/>
        <v>33316</v>
      </c>
      <c r="S43" s="160" t="s">
        <v>726</v>
      </c>
    </row>
    <row r="44" spans="1:19" s="190" customFormat="1" ht="15" customHeight="1" x14ac:dyDescent="0.4">
      <c r="A44" s="325">
        <v>4</v>
      </c>
      <c r="B44" s="329" t="s">
        <v>48</v>
      </c>
      <c r="C44" s="325" t="s">
        <v>22</v>
      </c>
      <c r="D44" s="325" t="s">
        <v>54</v>
      </c>
      <c r="E44" s="208"/>
      <c r="F44" s="220"/>
      <c r="G44" s="325" t="s">
        <v>190</v>
      </c>
      <c r="H44" s="325" t="s">
        <v>588</v>
      </c>
      <c r="I44" s="326" t="s">
        <v>626</v>
      </c>
      <c r="J44" s="327"/>
      <c r="K44" s="327"/>
      <c r="L44" s="327"/>
      <c r="M44" s="327"/>
      <c r="N44" s="327"/>
      <c r="O44" s="182"/>
      <c r="P44" s="183"/>
      <c r="Q44" s="183"/>
    </row>
    <row r="45" spans="1:19" s="190" customFormat="1" ht="15.45" thickBot="1" x14ac:dyDescent="0.45">
      <c r="A45" s="325"/>
      <c r="B45" s="329"/>
      <c r="C45" s="325"/>
      <c r="D45" s="325"/>
      <c r="E45" s="208" t="s">
        <v>627</v>
      </c>
      <c r="F45" s="220" t="s">
        <v>708</v>
      </c>
      <c r="G45" s="325"/>
      <c r="H45" s="325"/>
      <c r="I45" s="160" t="s">
        <v>79</v>
      </c>
      <c r="J45" s="160">
        <v>998821485</v>
      </c>
      <c r="K45" s="160" t="s">
        <v>628</v>
      </c>
      <c r="L45" s="160">
        <v>9</v>
      </c>
      <c r="M45" s="175">
        <v>9</v>
      </c>
      <c r="N45" s="176">
        <v>9</v>
      </c>
      <c r="O45" s="177">
        <v>57200</v>
      </c>
      <c r="P45" s="177">
        <f>M45*O45</f>
        <v>514800</v>
      </c>
      <c r="Q45" s="178">
        <v>57200</v>
      </c>
      <c r="R45" s="178">
        <f>N45*Q45</f>
        <v>514800</v>
      </c>
      <c r="S45" s="160" t="s">
        <v>736</v>
      </c>
    </row>
    <row r="46" spans="1:19" s="190" customFormat="1" ht="20.149999999999999" thickBot="1" x14ac:dyDescent="0.45">
      <c r="A46" s="158"/>
      <c r="B46" s="158"/>
      <c r="C46" s="158"/>
      <c r="D46" s="158"/>
      <c r="E46" s="158"/>
      <c r="F46" s="158"/>
      <c r="G46" s="158"/>
      <c r="H46" s="158"/>
      <c r="I46" s="158"/>
      <c r="J46" s="158"/>
      <c r="K46" s="159"/>
      <c r="L46" s="159"/>
      <c r="M46" s="158"/>
      <c r="N46" s="158"/>
      <c r="O46" s="186" t="s">
        <v>15</v>
      </c>
      <c r="P46" s="187">
        <f>SUM(P26:P45)-P28-P29</f>
        <v>2201793.2170000002</v>
      </c>
      <c r="Q46" s="186" t="s">
        <v>15</v>
      </c>
      <c r="R46" s="187">
        <f>SUM(R26:R45)</f>
        <v>2576536.2080000001</v>
      </c>
      <c r="S46" s="158"/>
    </row>
    <row r="48" spans="1:19" s="149" customFormat="1" ht="46.3" x14ac:dyDescent="0.4">
      <c r="A48" s="147" t="s">
        <v>164</v>
      </c>
      <c r="B48" s="147" t="s">
        <v>40</v>
      </c>
      <c r="C48" s="147" t="s">
        <v>41</v>
      </c>
      <c r="D48" s="147" t="s">
        <v>42</v>
      </c>
      <c r="E48" s="147" t="s">
        <v>159</v>
      </c>
      <c r="F48" s="148" t="s">
        <v>77</v>
      </c>
      <c r="G48" s="147" t="s">
        <v>546</v>
      </c>
      <c r="H48" s="147" t="s">
        <v>432</v>
      </c>
      <c r="I48" s="147" t="s">
        <v>545</v>
      </c>
      <c r="J48" s="147" t="s">
        <v>172</v>
      </c>
      <c r="K48" s="147" t="s">
        <v>549</v>
      </c>
      <c r="L48" s="147" t="s">
        <v>550</v>
      </c>
      <c r="M48" s="147" t="s">
        <v>179</v>
      </c>
      <c r="N48" s="147" t="s">
        <v>551</v>
      </c>
      <c r="O48" s="148" t="s">
        <v>552</v>
      </c>
      <c r="P48" s="148" t="s">
        <v>553</v>
      </c>
      <c r="Q48" s="148" t="s">
        <v>554</v>
      </c>
      <c r="R48" s="148" t="s">
        <v>555</v>
      </c>
      <c r="S48" s="147" t="s">
        <v>174</v>
      </c>
    </row>
    <row r="49" spans="1:19" ht="15" customHeight="1" x14ac:dyDescent="0.4">
      <c r="A49" s="325">
        <v>3</v>
      </c>
      <c r="B49" s="325" t="s">
        <v>48</v>
      </c>
      <c r="C49" s="325" t="s">
        <v>22</v>
      </c>
      <c r="D49" s="325" t="s">
        <v>45</v>
      </c>
      <c r="E49" s="325" t="s">
        <v>56</v>
      </c>
      <c r="F49" s="220"/>
      <c r="G49" s="325" t="s">
        <v>190</v>
      </c>
      <c r="H49" s="325" t="s">
        <v>189</v>
      </c>
      <c r="I49" s="326" t="s">
        <v>70</v>
      </c>
      <c r="J49" s="327"/>
      <c r="K49" s="327"/>
      <c r="L49" s="327"/>
      <c r="M49" s="327"/>
      <c r="N49" s="328"/>
      <c r="O49" s="182"/>
      <c r="P49" s="183"/>
      <c r="Q49" s="183"/>
      <c r="S49" s="172"/>
    </row>
    <row r="50" spans="1:19" x14ac:dyDescent="0.4">
      <c r="A50" s="325"/>
      <c r="B50" s="325"/>
      <c r="C50" s="325"/>
      <c r="D50" s="325"/>
      <c r="E50" s="325"/>
      <c r="F50" s="220" t="s">
        <v>577</v>
      </c>
      <c r="G50" s="325"/>
      <c r="H50" s="325"/>
      <c r="I50" s="210" t="s">
        <v>80</v>
      </c>
      <c r="J50" s="210">
        <v>12402009</v>
      </c>
      <c r="K50" s="210" t="s">
        <v>107</v>
      </c>
      <c r="L50" s="210">
        <v>8</v>
      </c>
      <c r="M50" s="175">
        <v>4</v>
      </c>
      <c r="N50" s="176">
        <v>4</v>
      </c>
      <c r="O50" s="177">
        <v>10000</v>
      </c>
      <c r="P50" s="177">
        <f t="shared" ref="P50" si="15">M50*O50</f>
        <v>40000</v>
      </c>
      <c r="Q50" s="178">
        <v>10000</v>
      </c>
      <c r="R50" s="178">
        <f t="shared" ref="R50" si="16">N50*Q50</f>
        <v>40000</v>
      </c>
      <c r="S50" s="160" t="s">
        <v>13</v>
      </c>
    </row>
    <row r="51" spans="1:19" s="179" customFormat="1" ht="15" customHeight="1" x14ac:dyDescent="0.4">
      <c r="A51" s="325">
        <v>5</v>
      </c>
      <c r="B51" s="325" t="s">
        <v>44</v>
      </c>
      <c r="C51" s="325" t="s">
        <v>22</v>
      </c>
      <c r="D51" s="325" t="s">
        <v>45</v>
      </c>
      <c r="E51" s="325"/>
      <c r="F51" s="325"/>
      <c r="G51" s="325"/>
      <c r="H51" s="325"/>
      <c r="I51" s="326" t="s">
        <v>253</v>
      </c>
      <c r="J51" s="327"/>
      <c r="K51" s="327"/>
      <c r="L51" s="327"/>
      <c r="M51" s="327"/>
      <c r="N51" s="327"/>
      <c r="O51" s="182"/>
      <c r="P51" s="183"/>
      <c r="Q51" s="183"/>
    </row>
    <row r="52" spans="1:19" s="179" customFormat="1" x14ac:dyDescent="0.4">
      <c r="A52" s="325"/>
      <c r="B52" s="325"/>
      <c r="C52" s="325"/>
      <c r="D52" s="325"/>
      <c r="E52" s="325"/>
      <c r="F52" s="325"/>
      <c r="G52" s="325"/>
      <c r="H52" s="325"/>
      <c r="I52" s="151" t="s">
        <v>78</v>
      </c>
      <c r="J52" s="214" t="s">
        <v>252</v>
      </c>
      <c r="K52" s="214" t="s">
        <v>253</v>
      </c>
      <c r="L52" s="214">
        <v>1</v>
      </c>
      <c r="M52" s="175">
        <v>0</v>
      </c>
      <c r="N52" s="176">
        <v>0</v>
      </c>
      <c r="O52" s="177">
        <v>199000</v>
      </c>
      <c r="P52" s="177">
        <f>M52*O52</f>
        <v>0</v>
      </c>
      <c r="Q52" s="178">
        <v>0</v>
      </c>
      <c r="R52" s="178">
        <f>N52*Q52</f>
        <v>0</v>
      </c>
      <c r="S52" s="156" t="s">
        <v>250</v>
      </c>
    </row>
    <row r="53" spans="1:19" s="179" customFormat="1" ht="15" customHeight="1" x14ac:dyDescent="0.4">
      <c r="A53" s="325">
        <v>6</v>
      </c>
      <c r="B53" s="329" t="s">
        <v>44</v>
      </c>
      <c r="C53" s="325" t="s">
        <v>22</v>
      </c>
      <c r="D53" s="325" t="s">
        <v>45</v>
      </c>
      <c r="E53" s="325"/>
      <c r="F53" s="325"/>
      <c r="G53" s="325"/>
      <c r="H53" s="325"/>
      <c r="I53" s="326" t="s">
        <v>254</v>
      </c>
      <c r="J53" s="327"/>
      <c r="K53" s="327"/>
      <c r="L53" s="327"/>
      <c r="M53" s="327"/>
      <c r="N53" s="327"/>
      <c r="O53" s="182"/>
      <c r="P53" s="183"/>
      <c r="Q53" s="183"/>
    </row>
    <row r="54" spans="1:19" s="179" customFormat="1" x14ac:dyDescent="0.4">
      <c r="A54" s="325"/>
      <c r="B54" s="329"/>
      <c r="C54" s="325"/>
      <c r="D54" s="325"/>
      <c r="E54" s="325"/>
      <c r="F54" s="325"/>
      <c r="G54" s="325"/>
      <c r="H54" s="325"/>
      <c r="I54" s="151" t="s">
        <v>78</v>
      </c>
      <c r="J54" s="214" t="s">
        <v>171</v>
      </c>
      <c r="K54" s="214" t="s">
        <v>255</v>
      </c>
      <c r="L54" s="214">
        <v>6</v>
      </c>
      <c r="M54" s="175">
        <v>0</v>
      </c>
      <c r="N54" s="176">
        <v>0</v>
      </c>
      <c r="O54" s="177">
        <v>0</v>
      </c>
      <c r="P54" s="177">
        <f>M54*O54</f>
        <v>0</v>
      </c>
      <c r="Q54" s="178">
        <v>0</v>
      </c>
      <c r="R54" s="178">
        <f>N54*Q54</f>
        <v>0</v>
      </c>
      <c r="S54" s="156" t="s">
        <v>250</v>
      </c>
    </row>
    <row r="55" spans="1:19" s="179" customFormat="1" x14ac:dyDescent="0.4">
      <c r="A55" s="325"/>
      <c r="B55" s="329"/>
      <c r="C55" s="325"/>
      <c r="D55" s="325"/>
      <c r="E55" s="325"/>
      <c r="F55" s="325"/>
      <c r="G55" s="325"/>
      <c r="H55" s="325"/>
      <c r="I55" s="151" t="s">
        <v>79</v>
      </c>
      <c r="J55" s="214" t="s">
        <v>171</v>
      </c>
      <c r="K55" s="214" t="s">
        <v>256</v>
      </c>
      <c r="L55" s="214">
        <v>8</v>
      </c>
      <c r="M55" s="175">
        <v>0</v>
      </c>
      <c r="N55" s="176">
        <v>0</v>
      </c>
      <c r="O55" s="177">
        <v>0</v>
      </c>
      <c r="P55" s="177">
        <f>M55*O55</f>
        <v>0</v>
      </c>
      <c r="Q55" s="178">
        <v>0</v>
      </c>
      <c r="R55" s="178">
        <f>N55*Q55</f>
        <v>0</v>
      </c>
      <c r="S55" s="156" t="s">
        <v>250</v>
      </c>
    </row>
    <row r="56" spans="1:19" s="179" customFormat="1" ht="15" customHeight="1" x14ac:dyDescent="0.4">
      <c r="A56" s="325">
        <v>7</v>
      </c>
      <c r="B56" s="329" t="s">
        <v>44</v>
      </c>
      <c r="C56" s="325" t="s">
        <v>22</v>
      </c>
      <c r="D56" s="325" t="s">
        <v>45</v>
      </c>
      <c r="E56" s="325">
        <v>163151</v>
      </c>
      <c r="F56" s="325" t="s">
        <v>711</v>
      </c>
      <c r="G56" s="325" t="s">
        <v>190</v>
      </c>
      <c r="H56" s="325" t="s">
        <v>189</v>
      </c>
      <c r="I56" s="326" t="s">
        <v>629</v>
      </c>
      <c r="J56" s="327"/>
      <c r="K56" s="327"/>
      <c r="L56" s="327"/>
      <c r="M56" s="327"/>
      <c r="N56" s="327"/>
      <c r="O56" s="182"/>
      <c r="P56" s="183"/>
      <c r="Q56" s="183"/>
    </row>
    <row r="57" spans="1:19" s="179" customFormat="1" x14ac:dyDescent="0.4">
      <c r="A57" s="325"/>
      <c r="B57" s="329"/>
      <c r="C57" s="325"/>
      <c r="D57" s="325"/>
      <c r="E57" s="325"/>
      <c r="F57" s="325"/>
      <c r="G57" s="325"/>
      <c r="H57" s="325"/>
      <c r="I57" s="160" t="s">
        <v>78</v>
      </c>
      <c r="J57" s="174" t="s">
        <v>171</v>
      </c>
      <c r="K57" s="174" t="s">
        <v>630</v>
      </c>
      <c r="L57" s="174">
        <v>53</v>
      </c>
      <c r="M57" s="175">
        <v>53</v>
      </c>
      <c r="N57" s="176">
        <v>53</v>
      </c>
      <c r="O57" s="177">
        <f>2350*1.19</f>
        <v>2796.5</v>
      </c>
      <c r="P57" s="177">
        <f>L57*O57</f>
        <v>148214.5</v>
      </c>
      <c r="Q57" s="178">
        <f>2350*1.19</f>
        <v>2796.5</v>
      </c>
      <c r="R57" s="224">
        <f>N57*Q57</f>
        <v>148214.5</v>
      </c>
      <c r="S57" s="160" t="s">
        <v>13</v>
      </c>
    </row>
    <row r="58" spans="1:19" x14ac:dyDescent="0.4">
      <c r="A58" s="325"/>
      <c r="B58" s="329"/>
      <c r="C58" s="325"/>
      <c r="D58" s="325"/>
      <c r="E58" s="325"/>
      <c r="F58" s="325"/>
      <c r="G58" s="325"/>
      <c r="H58" s="325"/>
      <c r="I58" s="160" t="s">
        <v>79</v>
      </c>
      <c r="J58" s="174" t="s">
        <v>171</v>
      </c>
      <c r="K58" s="174" t="s">
        <v>635</v>
      </c>
      <c r="L58" s="174">
        <v>2</v>
      </c>
      <c r="M58" s="175">
        <v>2</v>
      </c>
      <c r="N58" s="176">
        <v>2</v>
      </c>
      <c r="O58" s="177">
        <f t="shared" ref="O58:Q61" si="17">2350*1.19</f>
        <v>2796.5</v>
      </c>
      <c r="P58" s="177">
        <f t="shared" ref="P58:R62" si="18">L58*O58</f>
        <v>5593</v>
      </c>
      <c r="Q58" s="178">
        <f t="shared" si="17"/>
        <v>2796.5</v>
      </c>
      <c r="R58" s="224">
        <f t="shared" si="18"/>
        <v>5593</v>
      </c>
      <c r="S58" s="160" t="s">
        <v>13</v>
      </c>
    </row>
    <row r="59" spans="1:19" x14ac:dyDescent="0.4">
      <c r="A59" s="325"/>
      <c r="B59" s="329"/>
      <c r="C59" s="325"/>
      <c r="D59" s="325"/>
      <c r="E59" s="325"/>
      <c r="F59" s="325"/>
      <c r="G59" s="325"/>
      <c r="H59" s="325"/>
      <c r="I59" s="160" t="s">
        <v>80</v>
      </c>
      <c r="J59" s="174" t="s">
        <v>171</v>
      </c>
      <c r="K59" s="174" t="s">
        <v>634</v>
      </c>
      <c r="L59" s="174">
        <v>5</v>
      </c>
      <c r="M59" s="175">
        <v>5</v>
      </c>
      <c r="N59" s="176">
        <v>5</v>
      </c>
      <c r="O59" s="177">
        <f t="shared" si="17"/>
        <v>2796.5</v>
      </c>
      <c r="P59" s="177">
        <f t="shared" si="18"/>
        <v>13982.5</v>
      </c>
      <c r="Q59" s="178">
        <f t="shared" si="17"/>
        <v>2796.5</v>
      </c>
      <c r="R59" s="224">
        <f t="shared" si="18"/>
        <v>13982.5</v>
      </c>
      <c r="S59" s="160" t="s">
        <v>13</v>
      </c>
    </row>
    <row r="60" spans="1:19" x14ac:dyDescent="0.4">
      <c r="A60" s="325"/>
      <c r="B60" s="329"/>
      <c r="C60" s="325"/>
      <c r="D60" s="325"/>
      <c r="E60" s="325"/>
      <c r="F60" s="325"/>
      <c r="G60" s="325"/>
      <c r="H60" s="325"/>
      <c r="I60" s="160" t="s">
        <v>81</v>
      </c>
      <c r="J60" s="174" t="s">
        <v>171</v>
      </c>
      <c r="K60" s="174" t="s">
        <v>633</v>
      </c>
      <c r="L60" s="174">
        <v>29</v>
      </c>
      <c r="M60" s="175">
        <v>29</v>
      </c>
      <c r="N60" s="176">
        <v>29</v>
      </c>
      <c r="O60" s="177">
        <f t="shared" si="17"/>
        <v>2796.5</v>
      </c>
      <c r="P60" s="177">
        <f t="shared" si="18"/>
        <v>81098.5</v>
      </c>
      <c r="Q60" s="178">
        <f t="shared" si="17"/>
        <v>2796.5</v>
      </c>
      <c r="R60" s="224">
        <f t="shared" si="18"/>
        <v>81098.5</v>
      </c>
      <c r="S60" s="160" t="s">
        <v>13</v>
      </c>
    </row>
    <row r="61" spans="1:19" x14ac:dyDescent="0.4">
      <c r="A61" s="325"/>
      <c r="B61" s="329"/>
      <c r="C61" s="325"/>
      <c r="D61" s="325"/>
      <c r="E61" s="325"/>
      <c r="F61" s="325"/>
      <c r="G61" s="325"/>
      <c r="H61" s="325"/>
      <c r="I61" s="160" t="s">
        <v>82</v>
      </c>
      <c r="J61" s="174" t="s">
        <v>171</v>
      </c>
      <c r="K61" s="174" t="s">
        <v>632</v>
      </c>
      <c r="L61" s="174">
        <v>3</v>
      </c>
      <c r="M61" s="175">
        <v>3</v>
      </c>
      <c r="N61" s="176">
        <v>3</v>
      </c>
      <c r="O61" s="177">
        <f t="shared" si="17"/>
        <v>2796.5</v>
      </c>
      <c r="P61" s="177">
        <f t="shared" si="18"/>
        <v>8389.5</v>
      </c>
      <c r="Q61" s="178">
        <f t="shared" si="17"/>
        <v>2796.5</v>
      </c>
      <c r="R61" s="224">
        <f t="shared" si="18"/>
        <v>8389.5</v>
      </c>
      <c r="S61" s="160" t="s">
        <v>13</v>
      </c>
    </row>
    <row r="62" spans="1:19" ht="15.45" thickBot="1" x14ac:dyDescent="0.45">
      <c r="A62" s="325"/>
      <c r="B62" s="329"/>
      <c r="C62" s="325"/>
      <c r="D62" s="325"/>
      <c r="E62" s="325"/>
      <c r="F62" s="325"/>
      <c r="G62" s="325"/>
      <c r="H62" s="325"/>
      <c r="I62" s="160" t="s">
        <v>83</v>
      </c>
      <c r="J62" s="174" t="s">
        <v>171</v>
      </c>
      <c r="K62" s="174" t="s">
        <v>631</v>
      </c>
      <c r="L62" s="174">
        <v>49</v>
      </c>
      <c r="M62" s="175">
        <v>49</v>
      </c>
      <c r="N62" s="176">
        <v>49</v>
      </c>
      <c r="O62" s="177">
        <f>7500*1.19</f>
        <v>8925</v>
      </c>
      <c r="P62" s="177">
        <f t="shared" si="18"/>
        <v>437325</v>
      </c>
      <c r="Q62" s="178">
        <f>7500*1.19</f>
        <v>8925</v>
      </c>
      <c r="R62" s="224">
        <f t="shared" si="18"/>
        <v>437325</v>
      </c>
      <c r="S62" s="160" t="s">
        <v>13</v>
      </c>
    </row>
    <row r="63" spans="1:19" s="190" customFormat="1" ht="20.149999999999999" thickBot="1" x14ac:dyDescent="0.45">
      <c r="A63" s="158"/>
      <c r="B63" s="158"/>
      <c r="C63" s="158"/>
      <c r="D63" s="158"/>
      <c r="E63" s="158"/>
      <c r="F63" s="158"/>
      <c r="G63" s="158"/>
      <c r="H63" s="158"/>
      <c r="I63" s="158"/>
      <c r="J63" s="158"/>
      <c r="K63" s="159"/>
      <c r="L63" s="159"/>
      <c r="M63" s="158"/>
      <c r="N63" s="158"/>
      <c r="O63" s="186" t="s">
        <v>15</v>
      </c>
      <c r="P63" s="187">
        <f>SUM(P49:P62)</f>
        <v>734603</v>
      </c>
      <c r="Q63" s="186" t="s">
        <v>15</v>
      </c>
      <c r="R63" s="187">
        <f>SUM(R49:R62)</f>
        <v>734603</v>
      </c>
      <c r="S63" s="158"/>
    </row>
    <row r="65" spans="1:19" s="149" customFormat="1" ht="46.3" x14ac:dyDescent="0.4">
      <c r="A65" s="147" t="s">
        <v>164</v>
      </c>
      <c r="B65" s="147" t="s">
        <v>40</v>
      </c>
      <c r="C65" s="147" t="s">
        <v>41</v>
      </c>
      <c r="D65" s="147" t="s">
        <v>42</v>
      </c>
      <c r="E65" s="147" t="s">
        <v>159</v>
      </c>
      <c r="F65" s="148" t="s">
        <v>77</v>
      </c>
      <c r="G65" s="147" t="s">
        <v>546</v>
      </c>
      <c r="H65" s="147" t="s">
        <v>432</v>
      </c>
      <c r="I65" s="147" t="s">
        <v>545</v>
      </c>
      <c r="J65" s="147" t="s">
        <v>172</v>
      </c>
      <c r="K65" s="147" t="s">
        <v>549</v>
      </c>
      <c r="L65" s="147" t="s">
        <v>550</v>
      </c>
      <c r="M65" s="147" t="s">
        <v>179</v>
      </c>
      <c r="N65" s="147" t="s">
        <v>551</v>
      </c>
      <c r="O65" s="148" t="s">
        <v>552</v>
      </c>
      <c r="P65" s="148" t="s">
        <v>553</v>
      </c>
      <c r="Q65" s="148" t="s">
        <v>554</v>
      </c>
      <c r="R65" s="148" t="s">
        <v>555</v>
      </c>
      <c r="S65" s="147" t="s">
        <v>174</v>
      </c>
    </row>
    <row r="66" spans="1:19" ht="15" customHeight="1" x14ac:dyDescent="0.4">
      <c r="A66" s="325">
        <v>1</v>
      </c>
      <c r="B66" s="333" t="s">
        <v>48</v>
      </c>
      <c r="C66" s="325" t="s">
        <v>22</v>
      </c>
      <c r="D66" s="325" t="s">
        <v>49</v>
      </c>
      <c r="E66" s="325" t="s">
        <v>51</v>
      </c>
      <c r="F66" s="220"/>
      <c r="G66" s="325" t="s">
        <v>190</v>
      </c>
      <c r="H66" s="325" t="s">
        <v>188</v>
      </c>
      <c r="I66" s="326" t="s">
        <v>67</v>
      </c>
      <c r="J66" s="327"/>
      <c r="K66" s="327"/>
      <c r="L66" s="327"/>
      <c r="M66" s="327"/>
      <c r="N66" s="327"/>
      <c r="O66" s="182"/>
      <c r="P66" s="183"/>
      <c r="Q66" s="183"/>
      <c r="S66" s="172"/>
    </row>
    <row r="67" spans="1:19" x14ac:dyDescent="0.4">
      <c r="A67" s="325"/>
      <c r="B67" s="334"/>
      <c r="C67" s="325"/>
      <c r="D67" s="325"/>
      <c r="E67" s="325"/>
      <c r="F67" s="220" t="s">
        <v>712</v>
      </c>
      <c r="G67" s="325"/>
      <c r="H67" s="325"/>
      <c r="I67" s="160" t="s">
        <v>78</v>
      </c>
      <c r="J67" s="160">
        <v>2921102</v>
      </c>
      <c r="K67" s="160" t="s">
        <v>119</v>
      </c>
      <c r="L67" s="160">
        <v>5</v>
      </c>
      <c r="M67" s="175">
        <v>5</v>
      </c>
      <c r="N67" s="176">
        <v>5</v>
      </c>
      <c r="O67" s="177">
        <v>31535</v>
      </c>
      <c r="P67" s="177">
        <f t="shared" ref="P67:P79" si="19">M67*O67</f>
        <v>157675</v>
      </c>
      <c r="Q67" s="178">
        <v>31535</v>
      </c>
      <c r="R67" s="178">
        <f t="shared" ref="R67:R79" si="20">N67*Q67</f>
        <v>157675</v>
      </c>
      <c r="S67" s="160" t="s">
        <v>13</v>
      </c>
    </row>
    <row r="68" spans="1:19" x14ac:dyDescent="0.4">
      <c r="A68" s="325"/>
      <c r="B68" s="334"/>
      <c r="C68" s="325"/>
      <c r="D68" s="325"/>
      <c r="E68" s="325"/>
      <c r="F68" s="220" t="s">
        <v>706</v>
      </c>
      <c r="G68" s="325"/>
      <c r="H68" s="325"/>
      <c r="I68" s="160" t="s">
        <v>80</v>
      </c>
      <c r="J68" s="160" t="s">
        <v>123</v>
      </c>
      <c r="K68" s="160" t="s">
        <v>132</v>
      </c>
      <c r="L68" s="160">
        <v>5</v>
      </c>
      <c r="M68" s="175">
        <v>5</v>
      </c>
      <c r="N68" s="176">
        <v>5</v>
      </c>
      <c r="O68" s="177">
        <v>1902.8</v>
      </c>
      <c r="P68" s="177">
        <f t="shared" si="19"/>
        <v>9514</v>
      </c>
      <c r="Q68" s="178">
        <v>1903</v>
      </c>
      <c r="R68" s="178">
        <f t="shared" si="20"/>
        <v>9515</v>
      </c>
      <c r="S68" s="160" t="s">
        <v>13</v>
      </c>
    </row>
    <row r="69" spans="1:19" s="179" customFormat="1" x14ac:dyDescent="0.4">
      <c r="A69" s="325"/>
      <c r="B69" s="334"/>
      <c r="C69" s="325"/>
      <c r="D69" s="325"/>
      <c r="E69" s="325"/>
      <c r="F69" s="220"/>
      <c r="G69" s="325"/>
      <c r="H69" s="325"/>
      <c r="I69" s="160" t="s">
        <v>81</v>
      </c>
      <c r="J69" s="160">
        <v>6211820</v>
      </c>
      <c r="K69" s="160" t="s">
        <v>133</v>
      </c>
      <c r="L69" s="160">
        <v>1</v>
      </c>
      <c r="M69" s="175">
        <v>1</v>
      </c>
      <c r="N69" s="176">
        <v>1</v>
      </c>
      <c r="O69" s="177">
        <v>121000</v>
      </c>
      <c r="P69" s="177">
        <f t="shared" si="19"/>
        <v>121000</v>
      </c>
      <c r="Q69" s="178">
        <v>121000</v>
      </c>
      <c r="R69" s="178">
        <f t="shared" si="20"/>
        <v>121000</v>
      </c>
      <c r="S69" s="160" t="s">
        <v>13</v>
      </c>
    </row>
    <row r="70" spans="1:19" x14ac:dyDescent="0.4">
      <c r="A70" s="325"/>
      <c r="B70" s="334"/>
      <c r="C70" s="325"/>
      <c r="D70" s="325"/>
      <c r="E70" s="325"/>
      <c r="F70" s="220" t="s">
        <v>578</v>
      </c>
      <c r="G70" s="325"/>
      <c r="H70" s="325"/>
      <c r="I70" s="160" t="s">
        <v>82</v>
      </c>
      <c r="J70" s="160">
        <v>1272523</v>
      </c>
      <c r="K70" s="160" t="s">
        <v>134</v>
      </c>
      <c r="L70" s="160">
        <v>10</v>
      </c>
      <c r="M70" s="175">
        <v>10</v>
      </c>
      <c r="N70" s="176">
        <v>10</v>
      </c>
      <c r="O70" s="177">
        <v>4998</v>
      </c>
      <c r="P70" s="177">
        <f t="shared" si="19"/>
        <v>49980</v>
      </c>
      <c r="Q70" s="178">
        <v>4998</v>
      </c>
      <c r="R70" s="178">
        <f t="shared" si="20"/>
        <v>49980</v>
      </c>
      <c r="S70" s="160" t="s">
        <v>13</v>
      </c>
    </row>
    <row r="71" spans="1:19" x14ac:dyDescent="0.4">
      <c r="A71" s="325"/>
      <c r="B71" s="334"/>
      <c r="C71" s="325"/>
      <c r="D71" s="325"/>
      <c r="E71" s="325"/>
      <c r="F71" s="220" t="s">
        <v>713</v>
      </c>
      <c r="G71" s="325"/>
      <c r="H71" s="325"/>
      <c r="I71" s="160" t="s">
        <v>85</v>
      </c>
      <c r="J71" s="160" t="s">
        <v>125</v>
      </c>
      <c r="K71" s="160" t="s">
        <v>137</v>
      </c>
      <c r="L71" s="160">
        <v>5</v>
      </c>
      <c r="M71" s="175">
        <v>5</v>
      </c>
      <c r="N71" s="176">
        <v>5</v>
      </c>
      <c r="O71" s="177">
        <v>4581.3999999999996</v>
      </c>
      <c r="P71" s="177">
        <f t="shared" si="19"/>
        <v>22907</v>
      </c>
      <c r="Q71" s="178">
        <v>4581</v>
      </c>
      <c r="R71" s="178">
        <f t="shared" si="20"/>
        <v>22905</v>
      </c>
      <c r="S71" s="160" t="s">
        <v>13</v>
      </c>
    </row>
    <row r="72" spans="1:19" x14ac:dyDescent="0.4">
      <c r="A72" s="325"/>
      <c r="B72" s="334"/>
      <c r="C72" s="325"/>
      <c r="D72" s="325"/>
      <c r="E72" s="325"/>
      <c r="F72" s="220" t="s">
        <v>714</v>
      </c>
      <c r="G72" s="325"/>
      <c r="H72" s="325"/>
      <c r="I72" s="160" t="s">
        <v>86</v>
      </c>
      <c r="J72" s="160" t="s">
        <v>126</v>
      </c>
      <c r="K72" s="160" t="s">
        <v>138</v>
      </c>
      <c r="L72" s="160">
        <v>5</v>
      </c>
      <c r="M72" s="175">
        <v>5</v>
      </c>
      <c r="N72" s="176">
        <v>5</v>
      </c>
      <c r="O72" s="177">
        <v>5587</v>
      </c>
      <c r="P72" s="177">
        <f t="shared" si="19"/>
        <v>27935</v>
      </c>
      <c r="Q72" s="178">
        <v>5587</v>
      </c>
      <c r="R72" s="178">
        <f t="shared" si="20"/>
        <v>27935</v>
      </c>
      <c r="S72" s="160" t="s">
        <v>13</v>
      </c>
    </row>
    <row r="73" spans="1:19" ht="60" x14ac:dyDescent="0.4">
      <c r="A73" s="325"/>
      <c r="B73" s="334"/>
      <c r="C73" s="325"/>
      <c r="D73" s="325"/>
      <c r="E73" s="325"/>
      <c r="F73" s="220" t="s">
        <v>706</v>
      </c>
      <c r="G73" s="325"/>
      <c r="H73" s="325"/>
      <c r="I73" s="160" t="s">
        <v>87</v>
      </c>
      <c r="J73" s="160" t="s">
        <v>123</v>
      </c>
      <c r="K73" s="160" t="s">
        <v>132</v>
      </c>
      <c r="L73" s="160">
        <v>5</v>
      </c>
      <c r="M73" s="175">
        <v>5</v>
      </c>
      <c r="N73" s="176">
        <v>5</v>
      </c>
      <c r="O73" s="177">
        <v>1902.8</v>
      </c>
      <c r="P73" s="177">
        <f t="shared" si="19"/>
        <v>9514</v>
      </c>
      <c r="Q73" s="178">
        <v>1903</v>
      </c>
      <c r="R73" s="178">
        <f t="shared" si="20"/>
        <v>9515</v>
      </c>
      <c r="S73" s="160" t="s">
        <v>723</v>
      </c>
    </row>
    <row r="74" spans="1:19" x14ac:dyDescent="0.4">
      <c r="A74" s="325"/>
      <c r="B74" s="334"/>
      <c r="C74" s="325"/>
      <c r="D74" s="325"/>
      <c r="E74" s="325"/>
      <c r="F74" s="220" t="s">
        <v>578</v>
      </c>
      <c r="G74" s="325"/>
      <c r="H74" s="325"/>
      <c r="I74" s="160" t="s">
        <v>88</v>
      </c>
      <c r="J74" s="160">
        <v>1272523</v>
      </c>
      <c r="K74" s="160" t="s">
        <v>139</v>
      </c>
      <c r="L74" s="160">
        <v>10</v>
      </c>
      <c r="M74" s="175">
        <v>10</v>
      </c>
      <c r="N74" s="176">
        <v>10</v>
      </c>
      <c r="O74" s="177">
        <v>4998</v>
      </c>
      <c r="P74" s="177">
        <f t="shared" si="19"/>
        <v>49980</v>
      </c>
      <c r="Q74" s="178">
        <v>4998</v>
      </c>
      <c r="R74" s="178">
        <f t="shared" si="20"/>
        <v>49980</v>
      </c>
      <c r="S74" s="160" t="s">
        <v>13</v>
      </c>
    </row>
    <row r="75" spans="1:19" x14ac:dyDescent="0.4">
      <c r="A75" s="325"/>
      <c r="B75" s="334"/>
      <c r="C75" s="325"/>
      <c r="D75" s="325"/>
      <c r="E75" s="325"/>
      <c r="F75" s="220" t="s">
        <v>575</v>
      </c>
      <c r="G75" s="325"/>
      <c r="H75" s="325"/>
      <c r="I75" s="160" t="s">
        <v>89</v>
      </c>
      <c r="J75" s="160" t="s">
        <v>125</v>
      </c>
      <c r="K75" s="160" t="s">
        <v>137</v>
      </c>
      <c r="L75" s="160">
        <v>5</v>
      </c>
      <c r="M75" s="175">
        <v>5</v>
      </c>
      <c r="N75" s="176">
        <v>5</v>
      </c>
      <c r="O75" s="177">
        <v>4581.3999999999996</v>
      </c>
      <c r="P75" s="177">
        <f t="shared" si="19"/>
        <v>22907</v>
      </c>
      <c r="Q75" s="178">
        <v>4581.3999999999996</v>
      </c>
      <c r="R75" s="178">
        <f t="shared" si="20"/>
        <v>22907</v>
      </c>
      <c r="S75" s="160" t="s">
        <v>13</v>
      </c>
    </row>
    <row r="76" spans="1:19" x14ac:dyDescent="0.4">
      <c r="A76" s="325"/>
      <c r="B76" s="334"/>
      <c r="C76" s="325"/>
      <c r="D76" s="325"/>
      <c r="E76" s="325"/>
      <c r="F76" s="220" t="s">
        <v>715</v>
      </c>
      <c r="G76" s="325"/>
      <c r="H76" s="325"/>
      <c r="I76" s="160" t="s">
        <v>90</v>
      </c>
      <c r="J76" s="160">
        <v>123769152</v>
      </c>
      <c r="K76" s="160" t="s">
        <v>127</v>
      </c>
      <c r="L76" s="160">
        <v>10</v>
      </c>
      <c r="M76" s="175">
        <v>10</v>
      </c>
      <c r="N76" s="176">
        <v>10</v>
      </c>
      <c r="O76" s="177">
        <v>57777</v>
      </c>
      <c r="P76" s="177">
        <f t="shared" si="19"/>
        <v>577770</v>
      </c>
      <c r="Q76" s="178">
        <v>57777</v>
      </c>
      <c r="R76" s="178">
        <f t="shared" si="20"/>
        <v>577770</v>
      </c>
      <c r="S76" s="160" t="s">
        <v>13</v>
      </c>
    </row>
    <row r="77" spans="1:19" x14ac:dyDescent="0.4">
      <c r="A77" s="325"/>
      <c r="B77" s="334"/>
      <c r="C77" s="325"/>
      <c r="D77" s="325"/>
      <c r="E77" s="325"/>
      <c r="F77" s="220" t="s">
        <v>716</v>
      </c>
      <c r="G77" s="325"/>
      <c r="H77" s="325"/>
      <c r="I77" s="160" t="s">
        <v>92</v>
      </c>
      <c r="J77" s="160">
        <v>121796341</v>
      </c>
      <c r="K77" s="160" t="s">
        <v>128</v>
      </c>
      <c r="L77" s="160">
        <v>2</v>
      </c>
      <c r="M77" s="175">
        <v>2</v>
      </c>
      <c r="N77" s="176">
        <v>2</v>
      </c>
      <c r="O77" s="177">
        <v>15826</v>
      </c>
      <c r="P77" s="177">
        <f t="shared" si="19"/>
        <v>31652</v>
      </c>
      <c r="Q77" s="178">
        <v>15826</v>
      </c>
      <c r="R77" s="178">
        <f t="shared" si="20"/>
        <v>31652</v>
      </c>
      <c r="S77" s="160" t="s">
        <v>728</v>
      </c>
    </row>
    <row r="78" spans="1:19" x14ac:dyDescent="0.4">
      <c r="A78" s="325"/>
      <c r="B78" s="334"/>
      <c r="C78" s="325"/>
      <c r="D78" s="325"/>
      <c r="E78" s="325"/>
      <c r="F78" s="220" t="s">
        <v>717</v>
      </c>
      <c r="G78" s="325"/>
      <c r="H78" s="325"/>
      <c r="I78" s="160" t="s">
        <v>93</v>
      </c>
      <c r="J78" s="160">
        <v>992246082</v>
      </c>
      <c r="K78" s="160" t="s">
        <v>128</v>
      </c>
      <c r="L78" s="160">
        <v>2</v>
      </c>
      <c r="M78" s="175">
        <v>2</v>
      </c>
      <c r="N78" s="176">
        <v>2</v>
      </c>
      <c r="O78" s="177">
        <f>P78/2</f>
        <v>9282</v>
      </c>
      <c r="P78" s="177">
        <v>18564</v>
      </c>
      <c r="Q78" s="178">
        <v>9282</v>
      </c>
      <c r="R78" s="178">
        <f t="shared" si="20"/>
        <v>18564</v>
      </c>
      <c r="S78" s="160" t="s">
        <v>728</v>
      </c>
    </row>
    <row r="79" spans="1:19" ht="15.45" thickBot="1" x14ac:dyDescent="0.45">
      <c r="A79" s="325"/>
      <c r="B79" s="334"/>
      <c r="C79" s="325"/>
      <c r="D79" s="325"/>
      <c r="E79" s="325"/>
      <c r="F79" s="220" t="s">
        <v>712</v>
      </c>
      <c r="G79" s="325"/>
      <c r="H79" s="325"/>
      <c r="I79" s="160" t="s">
        <v>94</v>
      </c>
      <c r="J79" s="160">
        <v>990207329</v>
      </c>
      <c r="K79" s="160" t="s">
        <v>141</v>
      </c>
      <c r="L79" s="160">
        <v>10</v>
      </c>
      <c r="M79" s="175">
        <v>10</v>
      </c>
      <c r="N79" s="176">
        <v>10</v>
      </c>
      <c r="O79" s="177">
        <v>4165</v>
      </c>
      <c r="P79" s="177">
        <f t="shared" si="19"/>
        <v>41650</v>
      </c>
      <c r="Q79" s="178">
        <v>4165</v>
      </c>
      <c r="R79" s="178">
        <f t="shared" si="20"/>
        <v>41650</v>
      </c>
      <c r="S79" s="160" t="s">
        <v>13</v>
      </c>
    </row>
    <row r="80" spans="1:19" s="190" customFormat="1" ht="20.149999999999999" thickBot="1" x14ac:dyDescent="0.45">
      <c r="A80" s="158"/>
      <c r="B80" s="158"/>
      <c r="C80" s="158"/>
      <c r="D80" s="158"/>
      <c r="E80" s="158"/>
      <c r="F80" s="158"/>
      <c r="G80" s="158"/>
      <c r="H80" s="158"/>
      <c r="I80" s="158"/>
      <c r="J80" s="158"/>
      <c r="K80" s="159"/>
      <c r="L80" s="159"/>
      <c r="M80" s="158"/>
      <c r="N80" s="158"/>
      <c r="O80" s="186" t="s">
        <v>15</v>
      </c>
      <c r="P80" s="187">
        <f>SUM(P67:P79)</f>
        <v>1141048</v>
      </c>
      <c r="Q80" s="186" t="s">
        <v>15</v>
      </c>
      <c r="R80" s="187">
        <f>SUM(R67:R79)</f>
        <v>1141048</v>
      </c>
      <c r="S80" s="158"/>
    </row>
    <row r="82" spans="1:19" s="149" customFormat="1" ht="46.3" x14ac:dyDescent="0.4">
      <c r="A82" s="147" t="s">
        <v>164</v>
      </c>
      <c r="B82" s="147" t="s">
        <v>40</v>
      </c>
      <c r="C82" s="147" t="s">
        <v>41</v>
      </c>
      <c r="D82" s="147" t="s">
        <v>42</v>
      </c>
      <c r="E82" s="147" t="s">
        <v>159</v>
      </c>
      <c r="F82" s="148" t="s">
        <v>77</v>
      </c>
      <c r="G82" s="147" t="s">
        <v>546</v>
      </c>
      <c r="H82" s="147" t="s">
        <v>432</v>
      </c>
      <c r="I82" s="147" t="s">
        <v>545</v>
      </c>
      <c r="J82" s="147" t="s">
        <v>172</v>
      </c>
      <c r="K82" s="147" t="s">
        <v>549</v>
      </c>
      <c r="L82" s="147" t="s">
        <v>550</v>
      </c>
      <c r="M82" s="147" t="s">
        <v>179</v>
      </c>
      <c r="N82" s="147" t="s">
        <v>551</v>
      </c>
      <c r="O82" s="148" t="s">
        <v>552</v>
      </c>
      <c r="P82" s="148" t="s">
        <v>553</v>
      </c>
      <c r="Q82" s="148" t="s">
        <v>554</v>
      </c>
      <c r="R82" s="148" t="s">
        <v>555</v>
      </c>
      <c r="S82" s="147" t="s">
        <v>174</v>
      </c>
    </row>
    <row r="83" spans="1:19" s="179" customFormat="1" ht="15" customHeight="1" x14ac:dyDescent="0.4">
      <c r="A83" s="330">
        <v>1</v>
      </c>
      <c r="B83" s="333" t="s">
        <v>44</v>
      </c>
      <c r="C83" s="333" t="s">
        <v>22</v>
      </c>
      <c r="D83" s="333" t="s">
        <v>435</v>
      </c>
      <c r="E83" s="333"/>
      <c r="F83" s="333"/>
      <c r="G83" s="333"/>
      <c r="H83" s="333" t="s">
        <v>188</v>
      </c>
      <c r="I83" s="326" t="s">
        <v>436</v>
      </c>
      <c r="J83" s="327"/>
      <c r="K83" s="327"/>
      <c r="L83" s="327"/>
      <c r="M83" s="327"/>
      <c r="N83" s="327"/>
      <c r="O83" s="182"/>
      <c r="P83" s="183"/>
      <c r="Q83" s="183"/>
    </row>
    <row r="84" spans="1:19" s="179" customFormat="1" x14ac:dyDescent="0.4">
      <c r="A84" s="331"/>
      <c r="B84" s="334"/>
      <c r="C84" s="334"/>
      <c r="D84" s="334"/>
      <c r="E84" s="334"/>
      <c r="F84" s="334"/>
      <c r="G84" s="334"/>
      <c r="H84" s="334" t="s">
        <v>188</v>
      </c>
      <c r="I84" s="151" t="s">
        <v>78</v>
      </c>
      <c r="J84" s="214" t="s">
        <v>437</v>
      </c>
      <c r="K84" s="214" t="s">
        <v>438</v>
      </c>
      <c r="L84" s="214">
        <v>2</v>
      </c>
      <c r="M84" s="175">
        <v>0</v>
      </c>
      <c r="N84" s="176">
        <v>0</v>
      </c>
      <c r="O84" s="177">
        <v>7000</v>
      </c>
      <c r="P84" s="177">
        <f>M84*O84</f>
        <v>0</v>
      </c>
      <c r="Q84" s="178">
        <v>0</v>
      </c>
      <c r="R84" s="178">
        <f>N84*Q84</f>
        <v>0</v>
      </c>
      <c r="S84" s="151" t="s">
        <v>250</v>
      </c>
    </row>
    <row r="85" spans="1:19" s="179" customFormat="1" x14ac:dyDescent="0.4">
      <c r="A85" s="331"/>
      <c r="B85" s="334"/>
      <c r="C85" s="334"/>
      <c r="D85" s="334"/>
      <c r="E85" s="334"/>
      <c r="F85" s="334"/>
      <c r="G85" s="334"/>
      <c r="H85" s="334" t="s">
        <v>188</v>
      </c>
      <c r="I85" s="151" t="s">
        <v>79</v>
      </c>
      <c r="J85" s="214" t="s">
        <v>437</v>
      </c>
      <c r="K85" s="214" t="s">
        <v>439</v>
      </c>
      <c r="L85" s="214">
        <v>1</v>
      </c>
      <c r="M85" s="175">
        <v>0</v>
      </c>
      <c r="N85" s="176">
        <v>0</v>
      </c>
      <c r="O85" s="177">
        <v>70000</v>
      </c>
      <c r="P85" s="177">
        <f>M85*O85</f>
        <v>0</v>
      </c>
      <c r="Q85" s="178">
        <v>0</v>
      </c>
      <c r="R85" s="178">
        <f>N85*Q85</f>
        <v>0</v>
      </c>
      <c r="S85" s="151" t="s">
        <v>250</v>
      </c>
    </row>
    <row r="86" spans="1:19" s="179" customFormat="1" ht="15.45" thickBot="1" x14ac:dyDescent="0.45">
      <c r="A86" s="332"/>
      <c r="B86" s="335"/>
      <c r="C86" s="335"/>
      <c r="D86" s="335"/>
      <c r="E86" s="335"/>
      <c r="F86" s="335"/>
      <c r="G86" s="335"/>
      <c r="H86" s="335" t="s">
        <v>188</v>
      </c>
      <c r="I86" s="151" t="s">
        <v>80</v>
      </c>
      <c r="J86" s="214" t="s">
        <v>437</v>
      </c>
      <c r="K86" s="214" t="s">
        <v>440</v>
      </c>
      <c r="L86" s="214">
        <v>2</v>
      </c>
      <c r="M86" s="175">
        <v>0</v>
      </c>
      <c r="N86" s="176">
        <v>0</v>
      </c>
      <c r="O86" s="177">
        <v>20000</v>
      </c>
      <c r="P86" s="177">
        <f>M86*O86</f>
        <v>0</v>
      </c>
      <c r="Q86" s="178">
        <v>0</v>
      </c>
      <c r="R86" s="178">
        <f>N86*Q86</f>
        <v>0</v>
      </c>
      <c r="S86" s="151" t="s">
        <v>250</v>
      </c>
    </row>
    <row r="87" spans="1:19" s="190" customFormat="1" ht="20.149999999999999" thickBot="1" x14ac:dyDescent="0.45">
      <c r="A87" s="158"/>
      <c r="B87" s="158"/>
      <c r="C87" s="158"/>
      <c r="D87" s="158"/>
      <c r="E87" s="158"/>
      <c r="F87" s="158"/>
      <c r="G87" s="158"/>
      <c r="H87" s="158"/>
      <c r="I87" s="158"/>
      <c r="J87" s="158"/>
      <c r="K87" s="159"/>
      <c r="L87" s="159"/>
      <c r="M87" s="158"/>
      <c r="N87" s="158"/>
      <c r="O87" s="186" t="s">
        <v>15</v>
      </c>
      <c r="P87" s="187">
        <f>SUM(P84:P86)</f>
        <v>0</v>
      </c>
      <c r="Q87" s="186" t="s">
        <v>15</v>
      </c>
      <c r="R87" s="187">
        <f>SUM(R84:R86)</f>
        <v>0</v>
      </c>
      <c r="S87" s="158"/>
    </row>
    <row r="89" spans="1:19" s="149" customFormat="1" ht="46.3" x14ac:dyDescent="0.4">
      <c r="A89" s="147" t="s">
        <v>164</v>
      </c>
      <c r="B89" s="147" t="s">
        <v>40</v>
      </c>
      <c r="C89" s="147" t="s">
        <v>41</v>
      </c>
      <c r="D89" s="147" t="s">
        <v>42</v>
      </c>
      <c r="E89" s="147" t="s">
        <v>159</v>
      </c>
      <c r="F89" s="148" t="s">
        <v>77</v>
      </c>
      <c r="G89" s="147" t="s">
        <v>546</v>
      </c>
      <c r="H89" s="147" t="s">
        <v>432</v>
      </c>
      <c r="I89" s="147" t="s">
        <v>545</v>
      </c>
      <c r="J89" s="147" t="s">
        <v>172</v>
      </c>
      <c r="K89" s="147" t="s">
        <v>549</v>
      </c>
      <c r="L89" s="147" t="s">
        <v>550</v>
      </c>
      <c r="M89" s="147" t="s">
        <v>179</v>
      </c>
      <c r="N89" s="147" t="s">
        <v>551</v>
      </c>
      <c r="O89" s="148" t="s">
        <v>552</v>
      </c>
      <c r="P89" s="148" t="s">
        <v>553</v>
      </c>
      <c r="Q89" s="148" t="s">
        <v>554</v>
      </c>
      <c r="R89" s="148" t="s">
        <v>555</v>
      </c>
      <c r="S89" s="147" t="s">
        <v>174</v>
      </c>
    </row>
    <row r="90" spans="1:19" s="179" customFormat="1" ht="15" customHeight="1" x14ac:dyDescent="0.4">
      <c r="A90" s="330">
        <v>1</v>
      </c>
      <c r="B90" s="330" t="s">
        <v>44</v>
      </c>
      <c r="C90" s="330" t="s">
        <v>22</v>
      </c>
      <c r="D90" s="330" t="s">
        <v>441</v>
      </c>
      <c r="E90" s="330"/>
      <c r="F90" s="330"/>
      <c r="G90" s="330"/>
      <c r="H90" s="330" t="s">
        <v>188</v>
      </c>
      <c r="I90" s="326" t="s">
        <v>436</v>
      </c>
      <c r="J90" s="327"/>
      <c r="K90" s="327"/>
      <c r="L90" s="327"/>
      <c r="M90" s="327"/>
      <c r="N90" s="327"/>
      <c r="O90" s="182"/>
      <c r="P90" s="183"/>
      <c r="Q90" s="183"/>
    </row>
    <row r="91" spans="1:19" s="179" customFormat="1" x14ac:dyDescent="0.4">
      <c r="A91" s="331"/>
      <c r="B91" s="331"/>
      <c r="C91" s="331"/>
      <c r="D91" s="331"/>
      <c r="E91" s="331"/>
      <c r="F91" s="331"/>
      <c r="G91" s="331"/>
      <c r="H91" s="331"/>
      <c r="I91" s="151" t="s">
        <v>78</v>
      </c>
      <c r="J91" s="214" t="s">
        <v>437</v>
      </c>
      <c r="K91" s="214" t="s">
        <v>442</v>
      </c>
      <c r="L91" s="214">
        <v>2</v>
      </c>
      <c r="M91" s="175">
        <v>0</v>
      </c>
      <c r="N91" s="176">
        <v>0</v>
      </c>
      <c r="O91" s="177">
        <v>49000</v>
      </c>
      <c r="P91" s="177">
        <f t="shared" ref="P91:P96" si="21">M91*O91</f>
        <v>0</v>
      </c>
      <c r="Q91" s="178">
        <v>0</v>
      </c>
      <c r="R91" s="178">
        <f t="shared" ref="R91:R96" si="22">N91*Q91</f>
        <v>0</v>
      </c>
      <c r="S91" s="151" t="s">
        <v>250</v>
      </c>
    </row>
    <row r="92" spans="1:19" s="179" customFormat="1" x14ac:dyDescent="0.4">
      <c r="A92" s="331"/>
      <c r="B92" s="331"/>
      <c r="C92" s="331"/>
      <c r="D92" s="331"/>
      <c r="E92" s="331"/>
      <c r="F92" s="331"/>
      <c r="G92" s="331"/>
      <c r="H92" s="331"/>
      <c r="I92" s="151" t="s">
        <v>79</v>
      </c>
      <c r="J92" s="214" t="s">
        <v>437</v>
      </c>
      <c r="K92" s="214" t="s">
        <v>443</v>
      </c>
      <c r="L92" s="214">
        <v>1</v>
      </c>
      <c r="M92" s="175">
        <v>0</v>
      </c>
      <c r="N92" s="176">
        <v>0</v>
      </c>
      <c r="O92" s="177">
        <v>36600</v>
      </c>
      <c r="P92" s="177">
        <f t="shared" si="21"/>
        <v>0</v>
      </c>
      <c r="Q92" s="178">
        <v>0</v>
      </c>
      <c r="R92" s="178">
        <f t="shared" si="22"/>
        <v>0</v>
      </c>
      <c r="S92" s="151" t="s">
        <v>250</v>
      </c>
    </row>
    <row r="93" spans="1:19" s="179" customFormat="1" x14ac:dyDescent="0.4">
      <c r="A93" s="331"/>
      <c r="B93" s="331"/>
      <c r="C93" s="331"/>
      <c r="D93" s="331"/>
      <c r="E93" s="331"/>
      <c r="F93" s="331"/>
      <c r="G93" s="331"/>
      <c r="H93" s="331"/>
      <c r="I93" s="151" t="s">
        <v>80</v>
      </c>
      <c r="J93" s="214" t="s">
        <v>437</v>
      </c>
      <c r="K93" s="214" t="s">
        <v>444</v>
      </c>
      <c r="L93" s="214">
        <v>1</v>
      </c>
      <c r="M93" s="175">
        <v>0</v>
      </c>
      <c r="N93" s="176">
        <v>0</v>
      </c>
      <c r="O93" s="177">
        <v>4000</v>
      </c>
      <c r="P93" s="177">
        <f t="shared" si="21"/>
        <v>0</v>
      </c>
      <c r="Q93" s="178">
        <v>0</v>
      </c>
      <c r="R93" s="178">
        <f t="shared" si="22"/>
        <v>0</v>
      </c>
      <c r="S93" s="151" t="s">
        <v>250</v>
      </c>
    </row>
    <row r="94" spans="1:19" s="179" customFormat="1" x14ac:dyDescent="0.4">
      <c r="A94" s="331"/>
      <c r="B94" s="331"/>
      <c r="C94" s="331"/>
      <c r="D94" s="331"/>
      <c r="E94" s="331"/>
      <c r="F94" s="331"/>
      <c r="G94" s="331"/>
      <c r="H94" s="331"/>
      <c r="I94" s="151" t="s">
        <v>81</v>
      </c>
      <c r="J94" s="214" t="s">
        <v>437</v>
      </c>
      <c r="K94" s="214" t="s">
        <v>445</v>
      </c>
      <c r="L94" s="214">
        <v>2</v>
      </c>
      <c r="M94" s="175">
        <v>0</v>
      </c>
      <c r="N94" s="176">
        <v>0</v>
      </c>
      <c r="O94" s="177">
        <v>34000</v>
      </c>
      <c r="P94" s="177">
        <f t="shared" si="21"/>
        <v>0</v>
      </c>
      <c r="Q94" s="178">
        <v>0</v>
      </c>
      <c r="R94" s="178">
        <f t="shared" si="22"/>
        <v>0</v>
      </c>
      <c r="S94" s="151" t="s">
        <v>250</v>
      </c>
    </row>
    <row r="95" spans="1:19" s="179" customFormat="1" x14ac:dyDescent="0.4">
      <c r="A95" s="331"/>
      <c r="B95" s="331"/>
      <c r="C95" s="331"/>
      <c r="D95" s="331"/>
      <c r="E95" s="331"/>
      <c r="F95" s="331"/>
      <c r="G95" s="331"/>
      <c r="H95" s="331"/>
      <c r="I95" s="151" t="s">
        <v>82</v>
      </c>
      <c r="J95" s="214" t="s">
        <v>437</v>
      </c>
      <c r="K95" s="214" t="s">
        <v>446</v>
      </c>
      <c r="L95" s="214">
        <v>2</v>
      </c>
      <c r="M95" s="175">
        <v>0</v>
      </c>
      <c r="N95" s="176">
        <v>0</v>
      </c>
      <c r="O95" s="177">
        <v>32000</v>
      </c>
      <c r="P95" s="177">
        <f t="shared" si="21"/>
        <v>0</v>
      </c>
      <c r="Q95" s="178">
        <v>0</v>
      </c>
      <c r="R95" s="178">
        <f t="shared" si="22"/>
        <v>0</v>
      </c>
      <c r="S95" s="151" t="s">
        <v>250</v>
      </c>
    </row>
    <row r="96" spans="1:19" s="179" customFormat="1" ht="15.45" thickBot="1" x14ac:dyDescent="0.45">
      <c r="A96" s="332"/>
      <c r="B96" s="332"/>
      <c r="C96" s="332"/>
      <c r="D96" s="332"/>
      <c r="E96" s="332"/>
      <c r="F96" s="332"/>
      <c r="G96" s="332"/>
      <c r="H96" s="332"/>
      <c r="I96" s="151" t="s">
        <v>83</v>
      </c>
      <c r="J96" s="214" t="s">
        <v>437</v>
      </c>
      <c r="K96" s="214" t="s">
        <v>447</v>
      </c>
      <c r="L96" s="214">
        <v>2</v>
      </c>
      <c r="M96" s="175">
        <v>0</v>
      </c>
      <c r="N96" s="176">
        <v>0</v>
      </c>
      <c r="O96" s="177">
        <v>32000</v>
      </c>
      <c r="P96" s="177">
        <f t="shared" si="21"/>
        <v>0</v>
      </c>
      <c r="Q96" s="178">
        <v>0</v>
      </c>
      <c r="R96" s="178">
        <f t="shared" si="22"/>
        <v>0</v>
      </c>
      <c r="S96" s="151" t="s">
        <v>250</v>
      </c>
    </row>
    <row r="97" spans="1:19" s="190" customFormat="1" ht="20.149999999999999" thickBot="1" x14ac:dyDescent="0.45">
      <c r="A97" s="158"/>
      <c r="B97" s="158"/>
      <c r="C97" s="158"/>
      <c r="D97" s="158"/>
      <c r="E97" s="158"/>
      <c r="F97" s="158"/>
      <c r="G97" s="158"/>
      <c r="H97" s="158"/>
      <c r="I97" s="158"/>
      <c r="J97" s="158"/>
      <c r="K97" s="159"/>
      <c r="L97" s="159"/>
      <c r="M97" s="158"/>
      <c r="N97" s="158"/>
      <c r="O97" s="186" t="s">
        <v>15</v>
      </c>
      <c r="P97" s="187">
        <f>SUM(P91:P96)</f>
        <v>0</v>
      </c>
      <c r="Q97" s="186" t="s">
        <v>15</v>
      </c>
      <c r="R97" s="187">
        <f>SUM(R91:R96)</f>
        <v>0</v>
      </c>
      <c r="S97" s="158"/>
    </row>
    <row r="99" spans="1:19" s="149" customFormat="1" ht="46.3" x14ac:dyDescent="0.4">
      <c r="A99" s="147" t="s">
        <v>164</v>
      </c>
      <c r="B99" s="147" t="s">
        <v>40</v>
      </c>
      <c r="C99" s="147" t="s">
        <v>41</v>
      </c>
      <c r="D99" s="147" t="s">
        <v>42</v>
      </c>
      <c r="E99" s="147" t="s">
        <v>159</v>
      </c>
      <c r="F99" s="148" t="s">
        <v>77</v>
      </c>
      <c r="G99" s="147" t="s">
        <v>546</v>
      </c>
      <c r="H99" s="147" t="s">
        <v>432</v>
      </c>
      <c r="I99" s="147" t="s">
        <v>545</v>
      </c>
      <c r="J99" s="147" t="s">
        <v>172</v>
      </c>
      <c r="K99" s="147" t="s">
        <v>549</v>
      </c>
      <c r="L99" s="147" t="s">
        <v>550</v>
      </c>
      <c r="M99" s="147" t="s">
        <v>179</v>
      </c>
      <c r="N99" s="147" t="s">
        <v>551</v>
      </c>
      <c r="O99" s="148" t="s">
        <v>552</v>
      </c>
      <c r="P99" s="148" t="s">
        <v>553</v>
      </c>
      <c r="Q99" s="148" t="s">
        <v>554</v>
      </c>
      <c r="R99" s="148" t="s">
        <v>555</v>
      </c>
      <c r="S99" s="147" t="s">
        <v>174</v>
      </c>
    </row>
    <row r="100" spans="1:19" s="179" customFormat="1" ht="15" customHeight="1" x14ac:dyDescent="0.4">
      <c r="A100" s="330">
        <v>1</v>
      </c>
      <c r="B100" s="330" t="s">
        <v>44</v>
      </c>
      <c r="C100" s="330" t="s">
        <v>22</v>
      </c>
      <c r="D100" s="330" t="s">
        <v>448</v>
      </c>
      <c r="E100" s="330"/>
      <c r="F100" s="330"/>
      <c r="G100" s="330"/>
      <c r="H100" s="330" t="s">
        <v>188</v>
      </c>
      <c r="I100" s="326" t="s">
        <v>436</v>
      </c>
      <c r="J100" s="327"/>
      <c r="K100" s="327"/>
      <c r="L100" s="327"/>
      <c r="M100" s="327"/>
      <c r="N100" s="327"/>
      <c r="O100" s="182"/>
      <c r="P100" s="183"/>
      <c r="Q100" s="183"/>
    </row>
    <row r="101" spans="1:19" s="179" customFormat="1" x14ac:dyDescent="0.4">
      <c r="A101" s="331"/>
      <c r="B101" s="331"/>
      <c r="C101" s="331"/>
      <c r="D101" s="331"/>
      <c r="E101" s="331"/>
      <c r="F101" s="331"/>
      <c r="G101" s="331"/>
      <c r="H101" s="331" t="s">
        <v>188</v>
      </c>
      <c r="I101" s="151" t="s">
        <v>78</v>
      </c>
      <c r="J101" s="214" t="s">
        <v>437</v>
      </c>
      <c r="K101" s="214" t="s">
        <v>449</v>
      </c>
      <c r="L101" s="214">
        <v>1</v>
      </c>
      <c r="M101" s="175">
        <v>0</v>
      </c>
      <c r="N101" s="176">
        <v>0</v>
      </c>
      <c r="O101" s="177">
        <v>14990</v>
      </c>
      <c r="P101" s="177">
        <f>M101*O101</f>
        <v>0</v>
      </c>
      <c r="Q101" s="178">
        <v>0</v>
      </c>
      <c r="R101" s="178">
        <f>N101*Q101</f>
        <v>0</v>
      </c>
      <c r="S101" s="151" t="s">
        <v>250</v>
      </c>
    </row>
    <row r="102" spans="1:19" s="179" customFormat="1" x14ac:dyDescent="0.4">
      <c r="A102" s="331"/>
      <c r="B102" s="331"/>
      <c r="C102" s="331"/>
      <c r="D102" s="331"/>
      <c r="E102" s="331"/>
      <c r="F102" s="331"/>
      <c r="G102" s="331"/>
      <c r="H102" s="331" t="s">
        <v>188</v>
      </c>
      <c r="I102" s="151" t="s">
        <v>79</v>
      </c>
      <c r="J102" s="214" t="s">
        <v>437</v>
      </c>
      <c r="K102" s="214" t="s">
        <v>450</v>
      </c>
      <c r="L102" s="214">
        <v>1</v>
      </c>
      <c r="M102" s="175">
        <v>0</v>
      </c>
      <c r="N102" s="176">
        <v>0</v>
      </c>
      <c r="O102" s="177">
        <v>54990</v>
      </c>
      <c r="P102" s="177">
        <f>M102*O102</f>
        <v>0</v>
      </c>
      <c r="Q102" s="178">
        <v>0</v>
      </c>
      <c r="R102" s="178">
        <f>N102*Q102</f>
        <v>0</v>
      </c>
      <c r="S102" s="151" t="s">
        <v>250</v>
      </c>
    </row>
    <row r="103" spans="1:19" s="179" customFormat="1" ht="15.45" thickBot="1" x14ac:dyDescent="0.45">
      <c r="A103" s="332"/>
      <c r="B103" s="332"/>
      <c r="C103" s="332"/>
      <c r="D103" s="332"/>
      <c r="E103" s="332"/>
      <c r="F103" s="332"/>
      <c r="G103" s="332"/>
      <c r="H103" s="332" t="s">
        <v>188</v>
      </c>
      <c r="I103" s="151" t="s">
        <v>80</v>
      </c>
      <c r="J103" s="214" t="s">
        <v>437</v>
      </c>
      <c r="K103" s="214" t="s">
        <v>451</v>
      </c>
      <c r="L103" s="214">
        <v>1</v>
      </c>
      <c r="M103" s="175">
        <v>0</v>
      </c>
      <c r="N103" s="176">
        <v>0</v>
      </c>
      <c r="O103" s="177">
        <v>58990</v>
      </c>
      <c r="P103" s="177">
        <f>M103*O103</f>
        <v>0</v>
      </c>
      <c r="Q103" s="178">
        <v>0</v>
      </c>
      <c r="R103" s="178">
        <f>N103*Q103</f>
        <v>0</v>
      </c>
      <c r="S103" s="151" t="s">
        <v>250</v>
      </c>
    </row>
    <row r="104" spans="1:19" s="190" customFormat="1" ht="20.149999999999999" thickBot="1" x14ac:dyDescent="0.45">
      <c r="A104" s="158"/>
      <c r="B104" s="158"/>
      <c r="C104" s="158"/>
      <c r="D104" s="158"/>
      <c r="E104" s="158"/>
      <c r="F104" s="158"/>
      <c r="G104" s="158"/>
      <c r="H104" s="158"/>
      <c r="I104" s="158"/>
      <c r="J104" s="158"/>
      <c r="K104" s="159"/>
      <c r="L104" s="159"/>
      <c r="M104" s="158"/>
      <c r="N104" s="158"/>
      <c r="O104" s="186" t="s">
        <v>15</v>
      </c>
      <c r="P104" s="187">
        <f>SUM(P101:P103)</f>
        <v>0</v>
      </c>
      <c r="Q104" s="186" t="s">
        <v>15</v>
      </c>
      <c r="R104" s="187">
        <f>SUM(R101:R103)</f>
        <v>0</v>
      </c>
      <c r="S104" s="158"/>
    </row>
    <row r="106" spans="1:19" s="149" customFormat="1" ht="46.3" x14ac:dyDescent="0.4">
      <c r="A106" s="147" t="s">
        <v>164</v>
      </c>
      <c r="B106" s="147" t="s">
        <v>40</v>
      </c>
      <c r="C106" s="147" t="s">
        <v>41</v>
      </c>
      <c r="D106" s="147" t="s">
        <v>42</v>
      </c>
      <c r="E106" s="147" t="s">
        <v>159</v>
      </c>
      <c r="F106" s="148" t="s">
        <v>77</v>
      </c>
      <c r="G106" s="147" t="s">
        <v>546</v>
      </c>
      <c r="H106" s="147" t="s">
        <v>432</v>
      </c>
      <c r="I106" s="147" t="s">
        <v>545</v>
      </c>
      <c r="J106" s="147" t="s">
        <v>172</v>
      </c>
      <c r="K106" s="147" t="s">
        <v>549</v>
      </c>
      <c r="L106" s="147" t="s">
        <v>550</v>
      </c>
      <c r="M106" s="147" t="s">
        <v>179</v>
      </c>
      <c r="N106" s="147" t="s">
        <v>551</v>
      </c>
      <c r="O106" s="148" t="s">
        <v>552</v>
      </c>
      <c r="P106" s="148" t="s">
        <v>553</v>
      </c>
      <c r="Q106" s="148" t="s">
        <v>554</v>
      </c>
      <c r="R106" s="148" t="s">
        <v>555</v>
      </c>
      <c r="S106" s="147" t="s">
        <v>174</v>
      </c>
    </row>
    <row r="107" spans="1:19" s="179" customFormat="1" ht="15" customHeight="1" x14ac:dyDescent="0.4">
      <c r="A107" s="330">
        <v>1</v>
      </c>
      <c r="B107" s="330" t="s">
        <v>44</v>
      </c>
      <c r="C107" s="330" t="s">
        <v>22</v>
      </c>
      <c r="D107" s="330" t="s">
        <v>452</v>
      </c>
      <c r="E107" s="330"/>
      <c r="F107" s="330"/>
      <c r="G107" s="330"/>
      <c r="H107" s="330" t="s">
        <v>188</v>
      </c>
      <c r="I107" s="326" t="s">
        <v>436</v>
      </c>
      <c r="J107" s="327"/>
      <c r="K107" s="327"/>
      <c r="L107" s="327"/>
      <c r="M107" s="327"/>
      <c r="N107" s="327"/>
      <c r="O107" s="182"/>
      <c r="P107" s="183"/>
      <c r="Q107" s="183"/>
    </row>
    <row r="108" spans="1:19" s="179" customFormat="1" x14ac:dyDescent="0.4">
      <c r="A108" s="331"/>
      <c r="B108" s="331"/>
      <c r="C108" s="331"/>
      <c r="D108" s="331"/>
      <c r="E108" s="331"/>
      <c r="F108" s="331"/>
      <c r="G108" s="331"/>
      <c r="H108" s="331" t="s">
        <v>188</v>
      </c>
      <c r="I108" s="151" t="s">
        <v>78</v>
      </c>
      <c r="J108" s="214" t="s">
        <v>437</v>
      </c>
      <c r="K108" s="214" t="s">
        <v>453</v>
      </c>
      <c r="L108" s="214">
        <v>20</v>
      </c>
      <c r="M108" s="175">
        <v>0</v>
      </c>
      <c r="N108" s="176">
        <v>0</v>
      </c>
      <c r="O108" s="177">
        <v>120000</v>
      </c>
      <c r="P108" s="177">
        <f>M108*O108</f>
        <v>0</v>
      </c>
      <c r="Q108" s="178">
        <v>0</v>
      </c>
      <c r="R108" s="178">
        <f>N108*Q108</f>
        <v>0</v>
      </c>
      <c r="S108" s="151" t="s">
        <v>250</v>
      </c>
    </row>
    <row r="109" spans="1:19" s="179" customFormat="1" x14ac:dyDescent="0.4">
      <c r="A109" s="331"/>
      <c r="B109" s="331"/>
      <c r="C109" s="331"/>
      <c r="D109" s="331"/>
      <c r="E109" s="331"/>
      <c r="F109" s="331"/>
      <c r="G109" s="331"/>
      <c r="H109" s="331" t="s">
        <v>188</v>
      </c>
      <c r="I109" s="151" t="s">
        <v>79</v>
      </c>
      <c r="J109" s="214" t="s">
        <v>437</v>
      </c>
      <c r="K109" s="214" t="s">
        <v>454</v>
      </c>
      <c r="L109" s="214">
        <v>2</v>
      </c>
      <c r="M109" s="175">
        <v>0</v>
      </c>
      <c r="N109" s="176">
        <v>0</v>
      </c>
      <c r="O109" s="177">
        <v>51990</v>
      </c>
      <c r="P109" s="177">
        <f>M109*O109</f>
        <v>0</v>
      </c>
      <c r="Q109" s="178">
        <v>0</v>
      </c>
      <c r="R109" s="178">
        <f>N109*Q109</f>
        <v>0</v>
      </c>
      <c r="S109" s="151" t="s">
        <v>250</v>
      </c>
    </row>
    <row r="110" spans="1:19" s="179" customFormat="1" x14ac:dyDescent="0.4">
      <c r="A110" s="331"/>
      <c r="B110" s="331"/>
      <c r="C110" s="331"/>
      <c r="D110" s="331"/>
      <c r="E110" s="331"/>
      <c r="F110" s="331"/>
      <c r="G110" s="331"/>
      <c r="H110" s="331" t="s">
        <v>188</v>
      </c>
      <c r="I110" s="151" t="s">
        <v>80</v>
      </c>
      <c r="J110" s="214" t="s">
        <v>437</v>
      </c>
      <c r="K110" s="214" t="s">
        <v>455</v>
      </c>
      <c r="L110" s="214">
        <v>1</v>
      </c>
      <c r="M110" s="175">
        <v>0</v>
      </c>
      <c r="N110" s="176">
        <v>0</v>
      </c>
      <c r="O110" s="177">
        <v>59990</v>
      </c>
      <c r="P110" s="177">
        <f>M110*O110</f>
        <v>0</v>
      </c>
      <c r="Q110" s="178">
        <v>0</v>
      </c>
      <c r="R110" s="178">
        <f>N110*Q110</f>
        <v>0</v>
      </c>
      <c r="S110" s="151" t="s">
        <v>250</v>
      </c>
    </row>
    <row r="111" spans="1:19" s="179" customFormat="1" ht="15.45" thickBot="1" x14ac:dyDescent="0.45">
      <c r="A111" s="332"/>
      <c r="B111" s="332"/>
      <c r="C111" s="332"/>
      <c r="D111" s="332"/>
      <c r="E111" s="332"/>
      <c r="F111" s="332"/>
      <c r="G111" s="332"/>
      <c r="H111" s="332"/>
      <c r="I111" s="151" t="s">
        <v>81</v>
      </c>
      <c r="J111" s="214" t="s">
        <v>437</v>
      </c>
      <c r="K111" s="214" t="s">
        <v>456</v>
      </c>
      <c r="L111" s="214">
        <v>4</v>
      </c>
      <c r="M111" s="175">
        <v>0</v>
      </c>
      <c r="N111" s="176">
        <v>0</v>
      </c>
      <c r="O111" s="177">
        <v>27990</v>
      </c>
      <c r="P111" s="177">
        <f>M111*O111</f>
        <v>0</v>
      </c>
      <c r="Q111" s="178">
        <v>0</v>
      </c>
      <c r="R111" s="178">
        <f>N111*Q111</f>
        <v>0</v>
      </c>
      <c r="S111" s="151" t="s">
        <v>250</v>
      </c>
    </row>
    <row r="112" spans="1:19" s="190" customFormat="1" ht="20.149999999999999" thickBot="1" x14ac:dyDescent="0.45">
      <c r="A112" s="158"/>
      <c r="B112" s="158"/>
      <c r="C112" s="158"/>
      <c r="D112" s="158"/>
      <c r="E112" s="158"/>
      <c r="F112" s="158"/>
      <c r="G112" s="158"/>
      <c r="H112" s="158"/>
      <c r="I112" s="158"/>
      <c r="J112" s="158"/>
      <c r="K112" s="159"/>
      <c r="L112" s="159"/>
      <c r="M112" s="158"/>
      <c r="N112" s="158"/>
      <c r="O112" s="186" t="s">
        <v>15</v>
      </c>
      <c r="P112" s="187">
        <f>SUM(P108:P111)</f>
        <v>0</v>
      </c>
      <c r="Q112" s="186" t="s">
        <v>15</v>
      </c>
      <c r="R112" s="187">
        <f>SUM(R108:R111)</f>
        <v>0</v>
      </c>
      <c r="S112" s="158"/>
    </row>
    <row r="114" spans="1:19" s="149" customFormat="1" ht="46.3" x14ac:dyDescent="0.4">
      <c r="A114" s="147" t="s">
        <v>164</v>
      </c>
      <c r="B114" s="147" t="s">
        <v>40</v>
      </c>
      <c r="C114" s="147" t="s">
        <v>41</v>
      </c>
      <c r="D114" s="147" t="s">
        <v>42</v>
      </c>
      <c r="E114" s="147" t="s">
        <v>159</v>
      </c>
      <c r="F114" s="148" t="s">
        <v>77</v>
      </c>
      <c r="G114" s="147" t="s">
        <v>546</v>
      </c>
      <c r="H114" s="147" t="s">
        <v>432</v>
      </c>
      <c r="I114" s="147" t="s">
        <v>545</v>
      </c>
      <c r="J114" s="147" t="s">
        <v>172</v>
      </c>
      <c r="K114" s="147" t="s">
        <v>549</v>
      </c>
      <c r="L114" s="147" t="s">
        <v>550</v>
      </c>
      <c r="M114" s="147" t="s">
        <v>179</v>
      </c>
      <c r="N114" s="147" t="s">
        <v>551</v>
      </c>
      <c r="O114" s="148" t="s">
        <v>552</v>
      </c>
      <c r="P114" s="148" t="s">
        <v>553</v>
      </c>
      <c r="Q114" s="148" t="s">
        <v>554</v>
      </c>
      <c r="R114" s="148" t="s">
        <v>555</v>
      </c>
      <c r="S114" s="147" t="s">
        <v>174</v>
      </c>
    </row>
    <row r="115" spans="1:19" s="179" customFormat="1" ht="15" customHeight="1" x14ac:dyDescent="0.4">
      <c r="A115" s="330">
        <v>1</v>
      </c>
      <c r="B115" s="330" t="s">
        <v>44</v>
      </c>
      <c r="C115" s="330" t="s">
        <v>22</v>
      </c>
      <c r="D115" s="330" t="s">
        <v>457</v>
      </c>
      <c r="E115" s="330"/>
      <c r="F115" s="330"/>
      <c r="G115" s="330"/>
      <c r="H115" s="330" t="s">
        <v>188</v>
      </c>
      <c r="I115" s="326" t="s">
        <v>436</v>
      </c>
      <c r="J115" s="327"/>
      <c r="K115" s="327"/>
      <c r="L115" s="327"/>
      <c r="M115" s="327"/>
      <c r="N115" s="327"/>
      <c r="O115" s="182"/>
      <c r="P115" s="183"/>
      <c r="Q115" s="183"/>
    </row>
    <row r="116" spans="1:19" s="179" customFormat="1" x14ac:dyDescent="0.4">
      <c r="A116" s="331"/>
      <c r="B116" s="331"/>
      <c r="C116" s="331"/>
      <c r="D116" s="331"/>
      <c r="E116" s="331"/>
      <c r="F116" s="331"/>
      <c r="G116" s="331"/>
      <c r="H116" s="331" t="s">
        <v>188</v>
      </c>
      <c r="I116" s="151" t="s">
        <v>78</v>
      </c>
      <c r="J116" s="214" t="s">
        <v>437</v>
      </c>
      <c r="K116" s="214" t="s">
        <v>458</v>
      </c>
      <c r="L116" s="214">
        <v>10</v>
      </c>
      <c r="M116" s="175">
        <v>0</v>
      </c>
      <c r="N116" s="176">
        <v>0</v>
      </c>
      <c r="O116" s="177">
        <v>3800</v>
      </c>
      <c r="P116" s="177">
        <f t="shared" ref="P116:P122" si="23">M116*O116</f>
        <v>0</v>
      </c>
      <c r="Q116" s="178">
        <v>0</v>
      </c>
      <c r="R116" s="178">
        <f t="shared" ref="R116:R122" si="24">N116*Q116</f>
        <v>0</v>
      </c>
      <c r="S116" s="151" t="s">
        <v>250</v>
      </c>
    </row>
    <row r="117" spans="1:19" s="179" customFormat="1" x14ac:dyDescent="0.4">
      <c r="A117" s="331"/>
      <c r="B117" s="331"/>
      <c r="C117" s="331"/>
      <c r="D117" s="331"/>
      <c r="E117" s="331"/>
      <c r="F117" s="331"/>
      <c r="G117" s="331"/>
      <c r="H117" s="331" t="s">
        <v>188</v>
      </c>
      <c r="I117" s="151" t="s">
        <v>79</v>
      </c>
      <c r="J117" s="214" t="s">
        <v>437</v>
      </c>
      <c r="K117" s="214" t="s">
        <v>459</v>
      </c>
      <c r="L117" s="214">
        <v>2</v>
      </c>
      <c r="M117" s="175">
        <v>0</v>
      </c>
      <c r="N117" s="176">
        <v>0</v>
      </c>
      <c r="O117" s="177">
        <v>11000</v>
      </c>
      <c r="P117" s="177">
        <f t="shared" si="23"/>
        <v>0</v>
      </c>
      <c r="Q117" s="178">
        <v>0</v>
      </c>
      <c r="R117" s="178">
        <f t="shared" si="24"/>
        <v>0</v>
      </c>
      <c r="S117" s="151" t="s">
        <v>250</v>
      </c>
    </row>
    <row r="118" spans="1:19" s="179" customFormat="1" x14ac:dyDescent="0.4">
      <c r="A118" s="331"/>
      <c r="B118" s="331"/>
      <c r="C118" s="331"/>
      <c r="D118" s="331"/>
      <c r="E118" s="331"/>
      <c r="F118" s="331"/>
      <c r="G118" s="331"/>
      <c r="H118" s="331" t="s">
        <v>188</v>
      </c>
      <c r="I118" s="151" t="s">
        <v>80</v>
      </c>
      <c r="J118" s="214" t="s">
        <v>437</v>
      </c>
      <c r="K118" s="214" t="s">
        <v>460</v>
      </c>
      <c r="L118" s="214">
        <v>2</v>
      </c>
      <c r="M118" s="175">
        <v>0</v>
      </c>
      <c r="N118" s="176">
        <v>0</v>
      </c>
      <c r="O118" s="177">
        <v>200000</v>
      </c>
      <c r="P118" s="177">
        <f t="shared" si="23"/>
        <v>0</v>
      </c>
      <c r="Q118" s="178">
        <v>0</v>
      </c>
      <c r="R118" s="178">
        <f t="shared" si="24"/>
        <v>0</v>
      </c>
      <c r="S118" s="151" t="s">
        <v>250</v>
      </c>
    </row>
    <row r="119" spans="1:19" s="179" customFormat="1" x14ac:dyDescent="0.4">
      <c r="A119" s="331"/>
      <c r="B119" s="331"/>
      <c r="C119" s="331"/>
      <c r="D119" s="331"/>
      <c r="E119" s="331"/>
      <c r="F119" s="331"/>
      <c r="G119" s="331"/>
      <c r="H119" s="331" t="s">
        <v>188</v>
      </c>
      <c r="I119" s="151" t="s">
        <v>81</v>
      </c>
      <c r="J119" s="214" t="s">
        <v>437</v>
      </c>
      <c r="K119" s="214" t="s">
        <v>461</v>
      </c>
      <c r="L119" s="214">
        <v>2</v>
      </c>
      <c r="M119" s="175">
        <v>0</v>
      </c>
      <c r="N119" s="176">
        <v>0</v>
      </c>
      <c r="O119" s="177">
        <v>100000</v>
      </c>
      <c r="P119" s="177">
        <f t="shared" si="23"/>
        <v>0</v>
      </c>
      <c r="Q119" s="178">
        <v>0</v>
      </c>
      <c r="R119" s="178">
        <f t="shared" si="24"/>
        <v>0</v>
      </c>
      <c r="S119" s="151" t="s">
        <v>250</v>
      </c>
    </row>
    <row r="120" spans="1:19" s="179" customFormat="1" x14ac:dyDescent="0.4">
      <c r="A120" s="331"/>
      <c r="B120" s="331"/>
      <c r="C120" s="331"/>
      <c r="D120" s="331"/>
      <c r="E120" s="331"/>
      <c r="F120" s="331"/>
      <c r="G120" s="331"/>
      <c r="H120" s="331" t="s">
        <v>188</v>
      </c>
      <c r="I120" s="151" t="s">
        <v>82</v>
      </c>
      <c r="J120" s="214" t="s">
        <v>437</v>
      </c>
      <c r="K120" s="214" t="s">
        <v>462</v>
      </c>
      <c r="L120" s="214">
        <v>1</v>
      </c>
      <c r="M120" s="175">
        <v>0</v>
      </c>
      <c r="N120" s="176">
        <v>0</v>
      </c>
      <c r="O120" s="177">
        <v>20000</v>
      </c>
      <c r="P120" s="177">
        <f t="shared" si="23"/>
        <v>0</v>
      </c>
      <c r="Q120" s="178">
        <v>0</v>
      </c>
      <c r="R120" s="178">
        <f t="shared" si="24"/>
        <v>0</v>
      </c>
      <c r="S120" s="151" t="s">
        <v>250</v>
      </c>
    </row>
    <row r="121" spans="1:19" s="179" customFormat="1" x14ac:dyDescent="0.4">
      <c r="A121" s="331"/>
      <c r="B121" s="331"/>
      <c r="C121" s="331"/>
      <c r="D121" s="331"/>
      <c r="E121" s="331"/>
      <c r="F121" s="331"/>
      <c r="G121" s="331"/>
      <c r="H121" s="331" t="s">
        <v>188</v>
      </c>
      <c r="I121" s="151" t="s">
        <v>83</v>
      </c>
      <c r="J121" s="214" t="s">
        <v>437</v>
      </c>
      <c r="K121" s="214" t="s">
        <v>463</v>
      </c>
      <c r="L121" s="214">
        <v>2</v>
      </c>
      <c r="M121" s="175">
        <v>0</v>
      </c>
      <c r="N121" s="176">
        <v>0</v>
      </c>
      <c r="O121" s="177">
        <v>30000</v>
      </c>
      <c r="P121" s="177">
        <f t="shared" si="23"/>
        <v>0</v>
      </c>
      <c r="Q121" s="178">
        <v>0</v>
      </c>
      <c r="R121" s="178">
        <f t="shared" si="24"/>
        <v>0</v>
      </c>
      <c r="S121" s="151" t="s">
        <v>250</v>
      </c>
    </row>
    <row r="122" spans="1:19" s="179" customFormat="1" ht="15.45" thickBot="1" x14ac:dyDescent="0.45">
      <c r="A122" s="332"/>
      <c r="B122" s="332"/>
      <c r="C122" s="332"/>
      <c r="D122" s="332"/>
      <c r="E122" s="332"/>
      <c r="F122" s="332"/>
      <c r="G122" s="332"/>
      <c r="H122" s="332" t="s">
        <v>188</v>
      </c>
      <c r="I122" s="151" t="s">
        <v>84</v>
      </c>
      <c r="J122" s="214" t="s">
        <v>437</v>
      </c>
      <c r="K122" s="214" t="s">
        <v>464</v>
      </c>
      <c r="L122" s="214">
        <v>4</v>
      </c>
      <c r="M122" s="175">
        <v>0</v>
      </c>
      <c r="N122" s="176">
        <v>0</v>
      </c>
      <c r="O122" s="177">
        <v>400000</v>
      </c>
      <c r="P122" s="177">
        <f t="shared" si="23"/>
        <v>0</v>
      </c>
      <c r="Q122" s="178">
        <v>0</v>
      </c>
      <c r="R122" s="178">
        <f t="shared" si="24"/>
        <v>0</v>
      </c>
      <c r="S122" s="151" t="s">
        <v>250</v>
      </c>
    </row>
    <row r="123" spans="1:19" s="190" customFormat="1" ht="20.149999999999999" thickBot="1" x14ac:dyDescent="0.45">
      <c r="A123" s="158"/>
      <c r="B123" s="158"/>
      <c r="C123" s="158"/>
      <c r="D123" s="158"/>
      <c r="E123" s="158"/>
      <c r="F123" s="158"/>
      <c r="G123" s="158"/>
      <c r="H123" s="158"/>
      <c r="I123" s="158"/>
      <c r="J123" s="158"/>
      <c r="K123" s="159"/>
      <c r="L123" s="159"/>
      <c r="M123" s="158"/>
      <c r="N123" s="158"/>
      <c r="O123" s="186" t="s">
        <v>15</v>
      </c>
      <c r="P123" s="187">
        <f>SUM(P116:P122)</f>
        <v>0</v>
      </c>
      <c r="Q123" s="186" t="s">
        <v>15</v>
      </c>
      <c r="R123" s="187">
        <f>SUM(R116:R122)</f>
        <v>0</v>
      </c>
      <c r="S123" s="158"/>
    </row>
    <row r="125" spans="1:19" s="149" customFormat="1" ht="46.3" x14ac:dyDescent="0.4">
      <c r="A125" s="147" t="s">
        <v>164</v>
      </c>
      <c r="B125" s="147" t="s">
        <v>40</v>
      </c>
      <c r="C125" s="147" t="s">
        <v>41</v>
      </c>
      <c r="D125" s="147" t="s">
        <v>42</v>
      </c>
      <c r="E125" s="147" t="s">
        <v>159</v>
      </c>
      <c r="F125" s="148" t="s">
        <v>77</v>
      </c>
      <c r="G125" s="147" t="s">
        <v>546</v>
      </c>
      <c r="H125" s="147" t="s">
        <v>432</v>
      </c>
      <c r="I125" s="147" t="s">
        <v>545</v>
      </c>
      <c r="J125" s="147" t="s">
        <v>172</v>
      </c>
      <c r="K125" s="147" t="s">
        <v>549</v>
      </c>
      <c r="L125" s="147" t="s">
        <v>550</v>
      </c>
      <c r="M125" s="147" t="s">
        <v>179</v>
      </c>
      <c r="N125" s="147" t="s">
        <v>551</v>
      </c>
      <c r="O125" s="148" t="s">
        <v>552</v>
      </c>
      <c r="P125" s="148" t="s">
        <v>553</v>
      </c>
      <c r="Q125" s="148" t="s">
        <v>554</v>
      </c>
      <c r="R125" s="148" t="s">
        <v>555</v>
      </c>
      <c r="S125" s="147" t="s">
        <v>174</v>
      </c>
    </row>
    <row r="126" spans="1:19" s="179" customFormat="1" ht="15" customHeight="1" x14ac:dyDescent="0.4">
      <c r="A126" s="330">
        <v>1</v>
      </c>
      <c r="B126" s="330" t="s">
        <v>44</v>
      </c>
      <c r="C126" s="330" t="s">
        <v>22</v>
      </c>
      <c r="D126" s="330" t="s">
        <v>636</v>
      </c>
      <c r="E126" s="330" t="s">
        <v>207</v>
      </c>
      <c r="F126" s="330"/>
      <c r="G126" s="330" t="s">
        <v>190</v>
      </c>
      <c r="H126" s="330" t="s">
        <v>188</v>
      </c>
      <c r="I126" s="326" t="s">
        <v>637</v>
      </c>
      <c r="J126" s="327"/>
      <c r="K126" s="327"/>
      <c r="L126" s="327"/>
      <c r="M126" s="327"/>
      <c r="N126" s="327"/>
      <c r="O126" s="182"/>
      <c r="P126" s="183"/>
      <c r="Q126" s="183"/>
    </row>
    <row r="127" spans="1:19" s="179" customFormat="1" x14ac:dyDescent="0.4">
      <c r="A127" s="331"/>
      <c r="B127" s="331"/>
      <c r="C127" s="331"/>
      <c r="D127" s="331"/>
      <c r="E127" s="331"/>
      <c r="F127" s="331"/>
      <c r="G127" s="331"/>
      <c r="H127" s="331" t="s">
        <v>188</v>
      </c>
      <c r="I127" s="160" t="s">
        <v>78</v>
      </c>
      <c r="J127" s="174">
        <v>991304873</v>
      </c>
      <c r="K127" s="174" t="s">
        <v>638</v>
      </c>
      <c r="L127" s="174">
        <v>43</v>
      </c>
      <c r="M127" s="175">
        <v>43</v>
      </c>
      <c r="N127" s="176">
        <v>43</v>
      </c>
      <c r="O127" s="177">
        <v>12859.2</v>
      </c>
      <c r="P127" s="177">
        <f>M127*O127</f>
        <v>552945.6</v>
      </c>
      <c r="Q127" s="178">
        <v>12859.2</v>
      </c>
      <c r="R127" s="178">
        <f>N127*Q127</f>
        <v>552945.6</v>
      </c>
      <c r="S127" s="160" t="s">
        <v>13</v>
      </c>
    </row>
    <row r="128" spans="1:19" s="179" customFormat="1" x14ac:dyDescent="0.4">
      <c r="A128" s="331"/>
      <c r="B128" s="331"/>
      <c r="C128" s="331"/>
      <c r="D128" s="331"/>
      <c r="E128" s="331"/>
      <c r="F128" s="331"/>
      <c r="G128" s="331"/>
      <c r="H128" s="331" t="s">
        <v>188</v>
      </c>
      <c r="I128" s="160" t="s">
        <v>79</v>
      </c>
      <c r="J128" s="174">
        <v>991304874</v>
      </c>
      <c r="K128" s="174" t="s">
        <v>639</v>
      </c>
      <c r="L128" s="174">
        <v>54</v>
      </c>
      <c r="M128" s="175">
        <v>54</v>
      </c>
      <c r="N128" s="176">
        <v>54</v>
      </c>
      <c r="O128" s="177">
        <v>13450.44</v>
      </c>
      <c r="P128" s="177">
        <f>M128*O128</f>
        <v>726323.76</v>
      </c>
      <c r="Q128" s="178">
        <v>13450.44</v>
      </c>
      <c r="R128" s="178">
        <f>N128*Q128</f>
        <v>726323.76</v>
      </c>
      <c r="S128" s="160" t="s">
        <v>13</v>
      </c>
    </row>
    <row r="129" spans="1:19" s="179" customFormat="1" ht="15" customHeight="1" x14ac:dyDescent="0.4">
      <c r="A129" s="330">
        <v>1</v>
      </c>
      <c r="B129" s="330" t="s">
        <v>44</v>
      </c>
      <c r="C129" s="330" t="s">
        <v>22</v>
      </c>
      <c r="D129" s="330" t="s">
        <v>636</v>
      </c>
      <c r="E129" s="330" t="s">
        <v>171</v>
      </c>
      <c r="F129" s="330"/>
      <c r="G129" s="330" t="s">
        <v>649</v>
      </c>
      <c r="H129" s="330" t="s">
        <v>188</v>
      </c>
      <c r="I129" s="326" t="s">
        <v>648</v>
      </c>
      <c r="J129" s="327"/>
      <c r="K129" s="327"/>
      <c r="L129" s="327"/>
      <c r="M129" s="327"/>
      <c r="N129" s="327"/>
      <c r="O129" s="182"/>
      <c r="P129" s="183"/>
      <c r="Q129" s="183"/>
    </row>
    <row r="130" spans="1:19" s="179" customFormat="1" ht="15.45" thickBot="1" x14ac:dyDescent="0.45">
      <c r="A130" s="331"/>
      <c r="B130" s="331"/>
      <c r="C130" s="331"/>
      <c r="D130" s="331"/>
      <c r="E130" s="331"/>
      <c r="F130" s="331"/>
      <c r="G130" s="331"/>
      <c r="H130" s="331" t="s">
        <v>188</v>
      </c>
      <c r="I130" s="160" t="s">
        <v>78</v>
      </c>
      <c r="J130" s="174" t="s">
        <v>437</v>
      </c>
      <c r="K130" s="174" t="s">
        <v>648</v>
      </c>
      <c r="L130" s="174">
        <v>1</v>
      </c>
      <c r="M130" s="175">
        <v>1</v>
      </c>
      <c r="N130" s="176">
        <v>1</v>
      </c>
      <c r="O130" s="177">
        <v>89890</v>
      </c>
      <c r="P130" s="177">
        <f>M130*O130</f>
        <v>89890</v>
      </c>
      <c r="Q130" s="178">
        <v>89890</v>
      </c>
      <c r="R130" s="178">
        <f>N130*Q130</f>
        <v>89890</v>
      </c>
      <c r="S130" s="160" t="s">
        <v>13</v>
      </c>
    </row>
    <row r="131" spans="1:19" s="190" customFormat="1" ht="20.149999999999999" thickBot="1" x14ac:dyDescent="0.45">
      <c r="A131" s="158"/>
      <c r="B131" s="158"/>
      <c r="C131" s="158"/>
      <c r="D131" s="158"/>
      <c r="E131" s="158"/>
      <c r="F131" s="158"/>
      <c r="G131" s="158"/>
      <c r="H131" s="158"/>
      <c r="I131" s="158"/>
      <c r="J131" s="158"/>
      <c r="K131" s="159"/>
      <c r="L131" s="159"/>
      <c r="M131" s="158"/>
      <c r="N131" s="158"/>
      <c r="O131" s="186" t="s">
        <v>15</v>
      </c>
      <c r="P131" s="187">
        <f>SUM(P127:P130)</f>
        <v>1369159.3599999999</v>
      </c>
      <c r="Q131" s="186" t="s">
        <v>15</v>
      </c>
      <c r="R131" s="187">
        <f>SUM(R127:R130)</f>
        <v>1369159.3599999999</v>
      </c>
      <c r="S131" s="158"/>
    </row>
  </sheetData>
  <mergeCells count="219">
    <mergeCell ref="A17:A18"/>
    <mergeCell ref="B17:B18"/>
    <mergeCell ref="C17:C18"/>
    <mergeCell ref="D17:D18"/>
    <mergeCell ref="E17:E18"/>
    <mergeCell ref="F17:F18"/>
    <mergeCell ref="G17:G18"/>
    <mergeCell ref="H17:H18"/>
    <mergeCell ref="I17:N17"/>
    <mergeCell ref="A15:A16"/>
    <mergeCell ref="B15:B16"/>
    <mergeCell ref="C15:C16"/>
    <mergeCell ref="D15:D16"/>
    <mergeCell ref="E15:E16"/>
    <mergeCell ref="F15:F16"/>
    <mergeCell ref="G15:G16"/>
    <mergeCell ref="H15:H16"/>
    <mergeCell ref="I15:N15"/>
    <mergeCell ref="H126:H128"/>
    <mergeCell ref="I126:N126"/>
    <mergeCell ref="A100:A103"/>
    <mergeCell ref="B100:B103"/>
    <mergeCell ref="C100:C103"/>
    <mergeCell ref="D100:D103"/>
    <mergeCell ref="E100:E103"/>
    <mergeCell ref="F100:F103"/>
    <mergeCell ref="G100:G103"/>
    <mergeCell ref="A126:A128"/>
    <mergeCell ref="B126:B128"/>
    <mergeCell ref="C126:C128"/>
    <mergeCell ref="D126:D128"/>
    <mergeCell ref="E126:E128"/>
    <mergeCell ref="F126:F128"/>
    <mergeCell ref="G126:G128"/>
    <mergeCell ref="A115:A122"/>
    <mergeCell ref="B115:B122"/>
    <mergeCell ref="C115:C122"/>
    <mergeCell ref="D115:D122"/>
    <mergeCell ref="E115:E122"/>
    <mergeCell ref="F115:F122"/>
    <mergeCell ref="G115:G122"/>
    <mergeCell ref="H115:H122"/>
    <mergeCell ref="A107:A111"/>
    <mergeCell ref="B107:B111"/>
    <mergeCell ref="C107:C111"/>
    <mergeCell ref="D107:D111"/>
    <mergeCell ref="E107:E111"/>
    <mergeCell ref="F107:F111"/>
    <mergeCell ref="G107:G111"/>
    <mergeCell ref="H107:H111"/>
    <mergeCell ref="H100:H103"/>
    <mergeCell ref="H90:H96"/>
    <mergeCell ref="G49:G50"/>
    <mergeCell ref="H49:H50"/>
    <mergeCell ref="B66:B79"/>
    <mergeCell ref="G66:G79"/>
    <mergeCell ref="H66:H79"/>
    <mergeCell ref="E49:E50"/>
    <mergeCell ref="H83:H86"/>
    <mergeCell ref="H51:H52"/>
    <mergeCell ref="G56:G62"/>
    <mergeCell ref="H56:H62"/>
    <mergeCell ref="A90:A96"/>
    <mergeCell ref="B90:B96"/>
    <mergeCell ref="C90:C96"/>
    <mergeCell ref="D90:D96"/>
    <mergeCell ref="E90:E96"/>
    <mergeCell ref="F90:F96"/>
    <mergeCell ref="G90:G96"/>
    <mergeCell ref="A51:A52"/>
    <mergeCell ref="B83:B86"/>
    <mergeCell ref="A83:A86"/>
    <mergeCell ref="C83:C86"/>
    <mergeCell ref="D83:D86"/>
    <mergeCell ref="E83:E86"/>
    <mergeCell ref="F83:F86"/>
    <mergeCell ref="G83:G86"/>
    <mergeCell ref="G51:G52"/>
    <mergeCell ref="A56:A62"/>
    <mergeCell ref="B56:B62"/>
    <mergeCell ref="C56:C62"/>
    <mergeCell ref="D56:D62"/>
    <mergeCell ref="E56:E62"/>
    <mergeCell ref="F56:F62"/>
    <mergeCell ref="B25:B26"/>
    <mergeCell ref="B51:B52"/>
    <mergeCell ref="F51:F52"/>
    <mergeCell ref="C51:C52"/>
    <mergeCell ref="D51:D52"/>
    <mergeCell ref="E51:E52"/>
    <mergeCell ref="E27:E29"/>
    <mergeCell ref="C49:C50"/>
    <mergeCell ref="D49:D50"/>
    <mergeCell ref="B49:B50"/>
    <mergeCell ref="H27:H29"/>
    <mergeCell ref="A27:A29"/>
    <mergeCell ref="B27:B29"/>
    <mergeCell ref="C27:C29"/>
    <mergeCell ref="D27:D29"/>
    <mergeCell ref="F27:F29"/>
    <mergeCell ref="A49:A50"/>
    <mergeCell ref="G27:G29"/>
    <mergeCell ref="H30:H43"/>
    <mergeCell ref="I25:N25"/>
    <mergeCell ref="A66:A79"/>
    <mergeCell ref="C66:C79"/>
    <mergeCell ref="D66:D79"/>
    <mergeCell ref="E66:E79"/>
    <mergeCell ref="I27:N27"/>
    <mergeCell ref="A25:A26"/>
    <mergeCell ref="C25:C26"/>
    <mergeCell ref="D25:D26"/>
    <mergeCell ref="I51:N51"/>
    <mergeCell ref="A44:A45"/>
    <mergeCell ref="B44:B45"/>
    <mergeCell ref="C44:C45"/>
    <mergeCell ref="D44:D45"/>
    <mergeCell ref="G44:G45"/>
    <mergeCell ref="H44:H45"/>
    <mergeCell ref="I44:N44"/>
    <mergeCell ref="E25:E26"/>
    <mergeCell ref="F25:F26"/>
    <mergeCell ref="A30:A43"/>
    <mergeCell ref="B30:B43"/>
    <mergeCell ref="C30:C43"/>
    <mergeCell ref="D30:D43"/>
    <mergeCell ref="G30:G43"/>
    <mergeCell ref="B4:B5"/>
    <mergeCell ref="I2:N2"/>
    <mergeCell ref="I4:N4"/>
    <mergeCell ref="F2:F3"/>
    <mergeCell ref="F4:F5"/>
    <mergeCell ref="G2:G3"/>
    <mergeCell ref="H2:H3"/>
    <mergeCell ref="A2:A3"/>
    <mergeCell ref="C2:C3"/>
    <mergeCell ref="D2:D3"/>
    <mergeCell ref="E2:E3"/>
    <mergeCell ref="A4:A5"/>
    <mergeCell ref="C4:C5"/>
    <mergeCell ref="D4:D5"/>
    <mergeCell ref="E4:E5"/>
    <mergeCell ref="G4:G5"/>
    <mergeCell ref="H4:H5"/>
    <mergeCell ref="B2:B3"/>
    <mergeCell ref="I115:N115"/>
    <mergeCell ref="I49:N49"/>
    <mergeCell ref="I66:N66"/>
    <mergeCell ref="I83:N83"/>
    <mergeCell ref="I90:N90"/>
    <mergeCell ref="I100:N100"/>
    <mergeCell ref="I107:N107"/>
    <mergeCell ref="H25:H26"/>
    <mergeCell ref="G25:G26"/>
    <mergeCell ref="A6:A7"/>
    <mergeCell ref="B6:B7"/>
    <mergeCell ref="C6:C7"/>
    <mergeCell ref="D6:D7"/>
    <mergeCell ref="E6:E7"/>
    <mergeCell ref="F6:F7"/>
    <mergeCell ref="G6:G7"/>
    <mergeCell ref="H6:H7"/>
    <mergeCell ref="I6:N6"/>
    <mergeCell ref="A8:A10"/>
    <mergeCell ref="B8:B10"/>
    <mergeCell ref="C8:C10"/>
    <mergeCell ref="D8:D10"/>
    <mergeCell ref="E8:E10"/>
    <mergeCell ref="F8:F10"/>
    <mergeCell ref="G8:G10"/>
    <mergeCell ref="H8:H10"/>
    <mergeCell ref="I8:N8"/>
    <mergeCell ref="A11:A12"/>
    <mergeCell ref="B11:B12"/>
    <mergeCell ref="C11:C12"/>
    <mergeCell ref="D11:D12"/>
    <mergeCell ref="E11:E12"/>
    <mergeCell ref="F11:F12"/>
    <mergeCell ref="G11:G12"/>
    <mergeCell ref="H11:H12"/>
    <mergeCell ref="I11:N11"/>
    <mergeCell ref="A13:A14"/>
    <mergeCell ref="B13:B14"/>
    <mergeCell ref="C13:C14"/>
    <mergeCell ref="D13:D14"/>
    <mergeCell ref="E13:E14"/>
    <mergeCell ref="F13:F14"/>
    <mergeCell ref="G13:G14"/>
    <mergeCell ref="H13:H14"/>
    <mergeCell ref="I13:N13"/>
    <mergeCell ref="A19:A21"/>
    <mergeCell ref="B19:B21"/>
    <mergeCell ref="C19:C21"/>
    <mergeCell ref="D19:D21"/>
    <mergeCell ref="E19:E21"/>
    <mergeCell ref="F19:F21"/>
    <mergeCell ref="G19:G21"/>
    <mergeCell ref="H19:H21"/>
    <mergeCell ref="I19:N19"/>
    <mergeCell ref="I30:N30"/>
    <mergeCell ref="A53:A55"/>
    <mergeCell ref="B53:B55"/>
    <mergeCell ref="C53:C55"/>
    <mergeCell ref="D53:D55"/>
    <mergeCell ref="E53:E55"/>
    <mergeCell ref="F53:F55"/>
    <mergeCell ref="G53:G55"/>
    <mergeCell ref="H53:H55"/>
    <mergeCell ref="I53:N53"/>
    <mergeCell ref="I56:N56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N12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S75"/>
  <sheetViews>
    <sheetView topLeftCell="G1" zoomScale="40" zoomScaleNormal="40" workbookViewId="0">
      <pane ySplit="1" topLeftCell="A2" activePane="bottomLeft" state="frozen"/>
      <selection activeCell="F1" sqref="F1"/>
      <selection pane="bottomLeft" activeCell="V13" sqref="V13"/>
    </sheetView>
  </sheetViews>
  <sheetFormatPr baseColWidth="10" defaultColWidth="11.15234375" defaultRowHeight="15" x14ac:dyDescent="0.4"/>
  <cols>
    <col min="1" max="1" width="3.84375" style="154" bestFit="1" customWidth="1"/>
    <col min="2" max="2" width="13.69140625" style="154" hidden="1" customWidth="1"/>
    <col min="3" max="3" width="14.53515625" style="154" hidden="1" customWidth="1"/>
    <col min="4" max="4" width="17.23046875" style="154" bestFit="1" customWidth="1"/>
    <col min="5" max="5" width="13.15234375" style="154" customWidth="1"/>
    <col min="6" max="6" width="12.69140625" style="154" customWidth="1"/>
    <col min="7" max="7" width="32.84375" style="154" bestFit="1" customWidth="1"/>
    <col min="8" max="8" width="11.3828125" style="154" bestFit="1" customWidth="1"/>
    <col min="9" max="9" width="9.53515625" style="154" bestFit="1" customWidth="1"/>
    <col min="10" max="10" width="21.15234375" style="154" customWidth="1"/>
    <col min="11" max="11" width="67.23046875" style="154" customWidth="1"/>
    <col min="12" max="12" width="13.53515625" style="154" bestFit="1" customWidth="1"/>
    <col min="13" max="13" width="15.15234375" style="154" bestFit="1" customWidth="1"/>
    <col min="14" max="14" width="15.15234375" style="155" bestFit="1" customWidth="1"/>
    <col min="15" max="15" width="14.3828125" style="155" bestFit="1" customWidth="1"/>
    <col min="16" max="16" width="18.53515625" style="154" bestFit="1" customWidth="1"/>
    <col min="17" max="17" width="17.15234375" style="154" bestFit="1" customWidth="1"/>
    <col min="18" max="18" width="18.15234375" style="194" bestFit="1" customWidth="1"/>
    <col min="19" max="19" width="32.15234375" style="194" customWidth="1"/>
    <col min="20" max="16384" width="11.15234375" style="194"/>
  </cols>
  <sheetData>
    <row r="1" spans="1:19" s="149" customFormat="1" ht="46.3" x14ac:dyDescent="0.4">
      <c r="A1" s="147" t="s">
        <v>164</v>
      </c>
      <c r="B1" s="147" t="s">
        <v>40</v>
      </c>
      <c r="C1" s="147" t="s">
        <v>41</v>
      </c>
      <c r="D1" s="147" t="s">
        <v>42</v>
      </c>
      <c r="E1" s="147" t="s">
        <v>159</v>
      </c>
      <c r="F1" s="148" t="s">
        <v>77</v>
      </c>
      <c r="G1" s="147" t="s">
        <v>546</v>
      </c>
      <c r="H1" s="147" t="s">
        <v>432</v>
      </c>
      <c r="I1" s="147" t="s">
        <v>545</v>
      </c>
      <c r="J1" s="147" t="s">
        <v>172</v>
      </c>
      <c r="K1" s="147" t="s">
        <v>549</v>
      </c>
      <c r="L1" s="147" t="s">
        <v>550</v>
      </c>
      <c r="M1" s="147" t="s">
        <v>179</v>
      </c>
      <c r="N1" s="147" t="s">
        <v>551</v>
      </c>
      <c r="O1" s="148" t="s">
        <v>552</v>
      </c>
      <c r="P1" s="148" t="s">
        <v>553</v>
      </c>
      <c r="Q1" s="148" t="s">
        <v>554</v>
      </c>
      <c r="R1" s="148" t="s">
        <v>555</v>
      </c>
      <c r="S1" s="147" t="s">
        <v>174</v>
      </c>
    </row>
    <row r="2" spans="1:19" x14ac:dyDescent="0.4">
      <c r="A2" s="325">
        <v>1</v>
      </c>
      <c r="B2" s="333" t="s">
        <v>48</v>
      </c>
      <c r="C2" s="325" t="s">
        <v>22</v>
      </c>
      <c r="D2" s="325" t="s">
        <v>52</v>
      </c>
      <c r="E2" s="325" t="s">
        <v>222</v>
      </c>
      <c r="F2" s="206"/>
      <c r="G2" s="342" t="s">
        <v>192</v>
      </c>
      <c r="H2" s="342" t="s">
        <v>187</v>
      </c>
      <c r="I2" s="326" t="s">
        <v>466</v>
      </c>
      <c r="J2" s="327"/>
      <c r="K2" s="327"/>
      <c r="L2" s="327"/>
      <c r="M2" s="327"/>
      <c r="N2" s="327"/>
      <c r="O2" s="180"/>
      <c r="P2" s="181"/>
      <c r="Q2" s="181"/>
    </row>
    <row r="3" spans="1:19" x14ac:dyDescent="0.4">
      <c r="A3" s="325"/>
      <c r="B3" s="334"/>
      <c r="C3" s="325"/>
      <c r="D3" s="325"/>
      <c r="E3" s="325"/>
      <c r="F3" s="206"/>
      <c r="G3" s="342"/>
      <c r="H3" s="342"/>
      <c r="I3" s="160" t="s">
        <v>78</v>
      </c>
      <c r="J3" s="160">
        <v>15529289</v>
      </c>
      <c r="K3" s="160" t="s">
        <v>153</v>
      </c>
      <c r="L3" s="174">
        <v>9</v>
      </c>
      <c r="M3" s="175">
        <v>9</v>
      </c>
      <c r="N3" s="176">
        <v>0</v>
      </c>
      <c r="O3" s="177">
        <v>610879</v>
      </c>
      <c r="P3" s="177">
        <f>M3*O3</f>
        <v>5497911</v>
      </c>
      <c r="Q3" s="178">
        <v>0</v>
      </c>
      <c r="R3" s="178">
        <v>5497911</v>
      </c>
      <c r="S3" s="160" t="s">
        <v>13</v>
      </c>
    </row>
    <row r="4" spans="1:19" x14ac:dyDescent="0.4">
      <c r="A4" s="325"/>
      <c r="B4" s="334"/>
      <c r="C4" s="325"/>
      <c r="D4" s="325"/>
      <c r="E4" s="325"/>
      <c r="F4" s="206"/>
      <c r="G4" s="342"/>
      <c r="H4" s="342"/>
      <c r="I4" s="160" t="s">
        <v>79</v>
      </c>
      <c r="J4" s="174">
        <v>332075534</v>
      </c>
      <c r="K4" s="160" t="s">
        <v>154</v>
      </c>
      <c r="L4" s="174">
        <v>3</v>
      </c>
      <c r="M4" s="175">
        <v>2</v>
      </c>
      <c r="N4" s="176">
        <v>0</v>
      </c>
      <c r="O4" s="177">
        <v>958645</v>
      </c>
      <c r="P4" s="177">
        <f>M4*O4</f>
        <v>1917290</v>
      </c>
      <c r="Q4" s="178">
        <v>0</v>
      </c>
      <c r="R4" s="178">
        <v>1917290</v>
      </c>
      <c r="S4" s="160" t="s">
        <v>13</v>
      </c>
    </row>
    <row r="5" spans="1:19" ht="15.45" thickBot="1" x14ac:dyDescent="0.45">
      <c r="A5" s="325"/>
      <c r="B5" s="335"/>
      <c r="C5" s="325"/>
      <c r="D5" s="325"/>
      <c r="E5" s="325"/>
      <c r="F5" s="206" t="s">
        <v>597</v>
      </c>
      <c r="G5" s="342"/>
      <c r="H5" s="342"/>
      <c r="I5" s="160" t="s">
        <v>81</v>
      </c>
      <c r="J5" s="174" t="s">
        <v>156</v>
      </c>
      <c r="K5" s="160" t="s">
        <v>155</v>
      </c>
      <c r="L5" s="174">
        <v>11</v>
      </c>
      <c r="M5" s="175">
        <v>11</v>
      </c>
      <c r="N5" s="176">
        <v>0</v>
      </c>
      <c r="O5" s="177">
        <v>70045.77</v>
      </c>
      <c r="P5" s="177">
        <f>M5*O5</f>
        <v>770503.47000000009</v>
      </c>
      <c r="Q5" s="178">
        <f>58862*1.19</f>
        <v>70045.78</v>
      </c>
      <c r="R5" s="178">
        <v>770503</v>
      </c>
      <c r="S5" s="160" t="s">
        <v>13</v>
      </c>
    </row>
    <row r="6" spans="1:19" s="190" customFormat="1" ht="20.149999999999999" thickBot="1" x14ac:dyDescent="0.45">
      <c r="A6" s="158"/>
      <c r="B6" s="158"/>
      <c r="C6" s="158"/>
      <c r="D6" s="158"/>
      <c r="E6" s="158"/>
      <c r="F6" s="158"/>
      <c r="G6" s="158"/>
      <c r="H6" s="158"/>
      <c r="I6" s="158"/>
      <c r="J6" s="158"/>
      <c r="K6" s="159"/>
      <c r="L6" s="159"/>
      <c r="M6" s="158"/>
      <c r="N6" s="207">
        <v>2</v>
      </c>
      <c r="O6" s="186" t="s">
        <v>15</v>
      </c>
      <c r="P6" s="187">
        <f>SUM(P3:P5)</f>
        <v>8185704.4699999997</v>
      </c>
      <c r="Q6" s="186" t="s">
        <v>15</v>
      </c>
      <c r="R6" s="187">
        <f>SUM(R3:R5)</f>
        <v>8185704</v>
      </c>
      <c r="S6" s="158"/>
    </row>
    <row r="7" spans="1:19" s="195" customFormat="1" x14ac:dyDescent="0.4">
      <c r="A7" s="162"/>
      <c r="B7" s="164"/>
      <c r="C7" s="162"/>
      <c r="D7" s="162"/>
      <c r="E7" s="162"/>
      <c r="F7" s="162"/>
      <c r="G7" s="163"/>
      <c r="H7" s="163"/>
      <c r="I7" s="164"/>
      <c r="J7" s="192"/>
      <c r="K7" s="164"/>
      <c r="L7" s="164"/>
      <c r="M7" s="164"/>
      <c r="N7" s="165"/>
      <c r="O7" s="165"/>
      <c r="P7" s="165"/>
      <c r="Q7" s="164"/>
      <c r="R7" s="192"/>
    </row>
    <row r="8" spans="1:19" s="149" customFormat="1" ht="46.3" x14ac:dyDescent="0.4">
      <c r="A8" s="147" t="s">
        <v>164</v>
      </c>
      <c r="B8" s="147" t="s">
        <v>40</v>
      </c>
      <c r="C8" s="147" t="s">
        <v>41</v>
      </c>
      <c r="D8" s="147" t="s">
        <v>42</v>
      </c>
      <c r="E8" s="147" t="s">
        <v>159</v>
      </c>
      <c r="F8" s="148" t="s">
        <v>77</v>
      </c>
      <c r="G8" s="147" t="s">
        <v>546</v>
      </c>
      <c r="H8" s="147" t="s">
        <v>432</v>
      </c>
      <c r="I8" s="147" t="s">
        <v>545</v>
      </c>
      <c r="J8" s="147" t="s">
        <v>172</v>
      </c>
      <c r="K8" s="147" t="s">
        <v>549</v>
      </c>
      <c r="L8" s="147" t="s">
        <v>550</v>
      </c>
      <c r="M8" s="147" t="s">
        <v>179</v>
      </c>
      <c r="N8" s="147" t="s">
        <v>551</v>
      </c>
      <c r="O8" s="148" t="s">
        <v>552</v>
      </c>
      <c r="P8" s="148" t="s">
        <v>553</v>
      </c>
      <c r="Q8" s="148" t="s">
        <v>554</v>
      </c>
      <c r="R8" s="148" t="s">
        <v>555</v>
      </c>
      <c r="S8" s="147" t="s">
        <v>174</v>
      </c>
    </row>
    <row r="9" spans="1:19" x14ac:dyDescent="0.4">
      <c r="A9" s="325">
        <v>1</v>
      </c>
      <c r="B9" s="333" t="s">
        <v>48</v>
      </c>
      <c r="C9" s="325" t="s">
        <v>22</v>
      </c>
      <c r="D9" s="325" t="s">
        <v>54</v>
      </c>
      <c r="E9" s="325" t="s">
        <v>224</v>
      </c>
      <c r="F9" s="325"/>
      <c r="G9" s="325" t="s">
        <v>192</v>
      </c>
      <c r="H9" s="325" t="s">
        <v>588</v>
      </c>
      <c r="I9" s="326" t="s">
        <v>598</v>
      </c>
      <c r="J9" s="327"/>
      <c r="K9" s="327"/>
      <c r="L9" s="327"/>
      <c r="M9" s="327"/>
      <c r="N9" s="328"/>
      <c r="O9" s="180"/>
      <c r="P9" s="181"/>
      <c r="Q9" s="181"/>
    </row>
    <row r="10" spans="1:19" x14ac:dyDescent="0.4">
      <c r="A10" s="325"/>
      <c r="B10" s="334"/>
      <c r="C10" s="325"/>
      <c r="D10" s="325"/>
      <c r="E10" s="325"/>
      <c r="F10" s="325"/>
      <c r="G10" s="325"/>
      <c r="H10" s="325"/>
      <c r="I10" s="160" t="s">
        <v>79</v>
      </c>
      <c r="J10" s="174">
        <v>9857099</v>
      </c>
      <c r="K10" s="160" t="s">
        <v>154</v>
      </c>
      <c r="L10" s="174">
        <v>2</v>
      </c>
      <c r="M10" s="175">
        <v>2</v>
      </c>
      <c r="N10" s="176">
        <v>2</v>
      </c>
      <c r="O10" s="177">
        <v>332570</v>
      </c>
      <c r="P10" s="177">
        <f>M10*O10</f>
        <v>665140</v>
      </c>
      <c r="Q10" s="178">
        <v>332570</v>
      </c>
      <c r="R10" s="178">
        <f>N10*Q10</f>
        <v>665140</v>
      </c>
      <c r="S10" s="160" t="s">
        <v>13</v>
      </c>
    </row>
    <row r="11" spans="1:19" x14ac:dyDescent="0.4">
      <c r="A11" s="325"/>
      <c r="B11" s="335"/>
      <c r="C11" s="325"/>
      <c r="D11" s="325"/>
      <c r="E11" s="325"/>
      <c r="F11" s="325"/>
      <c r="G11" s="325"/>
      <c r="H11" s="325"/>
      <c r="I11" s="160" t="s">
        <v>80</v>
      </c>
      <c r="J11" s="174">
        <v>222207199</v>
      </c>
      <c r="K11" s="160" t="s">
        <v>155</v>
      </c>
      <c r="L11" s="174">
        <v>6</v>
      </c>
      <c r="M11" s="175">
        <v>6</v>
      </c>
      <c r="N11" s="176">
        <v>6</v>
      </c>
      <c r="O11" s="177">
        <v>69028</v>
      </c>
      <c r="P11" s="177">
        <f>M11*O11</f>
        <v>414168</v>
      </c>
      <c r="Q11" s="178">
        <v>69028</v>
      </c>
      <c r="R11" s="178">
        <f>N11*Q11</f>
        <v>414168</v>
      </c>
      <c r="S11" s="160" t="s">
        <v>739</v>
      </c>
    </row>
    <row r="12" spans="1:19" x14ac:dyDescent="0.4">
      <c r="A12" s="325">
        <v>2</v>
      </c>
      <c r="B12" s="333" t="s">
        <v>48</v>
      </c>
      <c r="C12" s="325" t="s">
        <v>22</v>
      </c>
      <c r="D12" s="325" t="s">
        <v>54</v>
      </c>
      <c r="E12" s="325" t="s">
        <v>719</v>
      </c>
      <c r="F12" s="325"/>
      <c r="G12" s="325" t="s">
        <v>192</v>
      </c>
      <c r="H12" s="325" t="s">
        <v>588</v>
      </c>
      <c r="I12" s="326" t="s">
        <v>720</v>
      </c>
      <c r="J12" s="327"/>
      <c r="K12" s="327"/>
      <c r="L12" s="327"/>
      <c r="M12" s="327"/>
      <c r="N12" s="328"/>
      <c r="O12" s="180"/>
      <c r="P12" s="181"/>
      <c r="Q12" s="181"/>
    </row>
    <row r="13" spans="1:19" ht="15.45" thickBot="1" x14ac:dyDescent="0.45">
      <c r="A13" s="325"/>
      <c r="B13" s="334"/>
      <c r="C13" s="325"/>
      <c r="D13" s="325"/>
      <c r="E13" s="325"/>
      <c r="F13" s="325"/>
      <c r="G13" s="325"/>
      <c r="H13" s="325"/>
      <c r="I13" s="160" t="s">
        <v>78</v>
      </c>
      <c r="J13" s="174">
        <v>992395015</v>
      </c>
      <c r="K13" s="160" t="s">
        <v>721</v>
      </c>
      <c r="L13" s="174">
        <v>2</v>
      </c>
      <c r="M13" s="175">
        <v>2</v>
      </c>
      <c r="N13" s="176">
        <v>2</v>
      </c>
      <c r="O13" s="177">
        <v>934388</v>
      </c>
      <c r="P13" s="177">
        <f>M13*O13</f>
        <v>1868776</v>
      </c>
      <c r="Q13" s="178">
        <v>938388</v>
      </c>
      <c r="R13" s="178">
        <f>N13*Q13</f>
        <v>1876776</v>
      </c>
      <c r="S13" s="157" t="s">
        <v>13</v>
      </c>
    </row>
    <row r="14" spans="1:19" s="190" customFormat="1" ht="20.149999999999999" thickBot="1" x14ac:dyDescent="0.45">
      <c r="A14" s="158"/>
      <c r="B14" s="158"/>
      <c r="C14" s="158"/>
      <c r="D14" s="158"/>
      <c r="E14" s="158"/>
      <c r="F14" s="158"/>
      <c r="G14" s="158"/>
      <c r="H14" s="158"/>
      <c r="I14" s="158"/>
      <c r="J14" s="158"/>
      <c r="K14" s="159"/>
      <c r="L14" s="159"/>
      <c r="M14" s="158"/>
      <c r="N14" s="158">
        <f>665140/2</f>
        <v>332570</v>
      </c>
      <c r="O14" s="186" t="s">
        <v>15</v>
      </c>
      <c r="P14" s="187">
        <f>SUM(P10:P13)</f>
        <v>2948084</v>
      </c>
      <c r="Q14" s="186" t="s">
        <v>15</v>
      </c>
      <c r="R14" s="187">
        <f>SUM(R13:R13)</f>
        <v>1876776</v>
      </c>
      <c r="S14" s="158"/>
    </row>
    <row r="15" spans="1:19" s="192" customFormat="1" x14ac:dyDescent="0.4">
      <c r="A15" s="162"/>
      <c r="B15" s="164"/>
      <c r="C15" s="162"/>
      <c r="D15" s="162"/>
      <c r="E15" s="162"/>
      <c r="F15" s="162"/>
      <c r="G15" s="162"/>
      <c r="H15" s="162"/>
      <c r="I15" s="164"/>
      <c r="K15" s="164"/>
      <c r="L15" s="164"/>
      <c r="M15" s="164"/>
      <c r="N15" s="165"/>
      <c r="O15" s="165"/>
      <c r="P15" s="162"/>
      <c r="Q15" s="164"/>
    </row>
    <row r="16" spans="1:19" s="149" customFormat="1" ht="46.3" x14ac:dyDescent="0.4">
      <c r="A16" s="147" t="s">
        <v>164</v>
      </c>
      <c r="B16" s="147" t="s">
        <v>40</v>
      </c>
      <c r="C16" s="147" t="s">
        <v>41</v>
      </c>
      <c r="D16" s="147" t="s">
        <v>42</v>
      </c>
      <c r="E16" s="147" t="s">
        <v>159</v>
      </c>
      <c r="F16" s="148" t="s">
        <v>77</v>
      </c>
      <c r="G16" s="147" t="s">
        <v>546</v>
      </c>
      <c r="H16" s="147" t="s">
        <v>432</v>
      </c>
      <c r="I16" s="147" t="s">
        <v>545</v>
      </c>
      <c r="J16" s="147" t="s">
        <v>172</v>
      </c>
      <c r="K16" s="147" t="s">
        <v>549</v>
      </c>
      <c r="L16" s="147" t="s">
        <v>550</v>
      </c>
      <c r="M16" s="147" t="s">
        <v>179</v>
      </c>
      <c r="N16" s="147" t="s">
        <v>551</v>
      </c>
      <c r="O16" s="148" t="s">
        <v>552</v>
      </c>
      <c r="P16" s="148" t="s">
        <v>553</v>
      </c>
      <c r="Q16" s="148" t="s">
        <v>554</v>
      </c>
      <c r="R16" s="148" t="s">
        <v>555</v>
      </c>
      <c r="S16" s="147" t="s">
        <v>174</v>
      </c>
    </row>
    <row r="17" spans="1:19" ht="13.75" customHeight="1" x14ac:dyDescent="0.4">
      <c r="A17" s="336">
        <v>1</v>
      </c>
      <c r="B17" s="333" t="s">
        <v>48</v>
      </c>
      <c r="C17" s="336" t="s">
        <v>22</v>
      </c>
      <c r="D17" s="325" t="s">
        <v>45</v>
      </c>
      <c r="E17" s="325" t="s">
        <v>223</v>
      </c>
      <c r="F17" s="330"/>
      <c r="G17" s="330" t="s">
        <v>192</v>
      </c>
      <c r="H17" s="330" t="s">
        <v>189</v>
      </c>
      <c r="I17" s="326" t="s">
        <v>73</v>
      </c>
      <c r="J17" s="327"/>
      <c r="K17" s="327"/>
      <c r="L17" s="327"/>
      <c r="M17" s="327"/>
      <c r="N17" s="328"/>
      <c r="O17" s="180"/>
      <c r="P17" s="181"/>
      <c r="Q17" s="181"/>
    </row>
    <row r="18" spans="1:19" ht="15.45" thickBot="1" x14ac:dyDescent="0.45">
      <c r="A18" s="331"/>
      <c r="B18" s="334"/>
      <c r="C18" s="331"/>
      <c r="D18" s="325"/>
      <c r="E18" s="325"/>
      <c r="F18" s="331"/>
      <c r="G18" s="331"/>
      <c r="H18" s="331"/>
      <c r="I18" s="160" t="s">
        <v>79</v>
      </c>
      <c r="J18" s="174">
        <v>123218395</v>
      </c>
      <c r="K18" s="160" t="s">
        <v>157</v>
      </c>
      <c r="L18" s="174">
        <v>9</v>
      </c>
      <c r="M18" s="175">
        <v>4</v>
      </c>
      <c r="N18" s="176">
        <v>4</v>
      </c>
      <c r="O18" s="177">
        <v>239621</v>
      </c>
      <c r="P18" s="177">
        <f t="shared" ref="P18" si="0">M18*O18</f>
        <v>958484</v>
      </c>
      <c r="Q18" s="178">
        <v>239613.5</v>
      </c>
      <c r="R18" s="178">
        <v>958484</v>
      </c>
      <c r="S18" s="160" t="s">
        <v>13</v>
      </c>
    </row>
    <row r="19" spans="1:19" s="190" customFormat="1" ht="20.149999999999999" thickBot="1" x14ac:dyDescent="0.45">
      <c r="A19" s="158"/>
      <c r="B19" s="158"/>
      <c r="C19" s="158"/>
      <c r="D19" s="158"/>
      <c r="E19" s="158"/>
      <c r="F19" s="158"/>
      <c r="G19" s="158"/>
      <c r="H19" s="158"/>
      <c r="I19" s="158"/>
      <c r="J19" s="158"/>
      <c r="K19" s="159"/>
      <c r="L19" s="159"/>
      <c r="M19" s="158"/>
      <c r="N19" s="158">
        <f>958484/4</f>
        <v>239621</v>
      </c>
      <c r="O19" s="186" t="s">
        <v>15</v>
      </c>
      <c r="P19" s="187">
        <f>SUM(P18:P18)</f>
        <v>958484</v>
      </c>
      <c r="Q19" s="186" t="s">
        <v>15</v>
      </c>
      <c r="R19" s="187">
        <f>SUM(R18:R18)</f>
        <v>958484</v>
      </c>
      <c r="S19" s="158"/>
    </row>
    <row r="20" spans="1:19" s="192" customFormat="1" x14ac:dyDescent="0.4">
      <c r="A20" s="162"/>
      <c r="B20" s="164"/>
      <c r="C20" s="162"/>
      <c r="D20" s="162"/>
      <c r="E20" s="162"/>
      <c r="F20" s="162"/>
      <c r="G20" s="162"/>
      <c r="H20" s="162"/>
      <c r="I20" s="164"/>
      <c r="K20" s="164"/>
      <c r="L20" s="164"/>
      <c r="M20" s="164"/>
      <c r="N20" s="165"/>
      <c r="O20" s="165"/>
      <c r="P20" s="162"/>
      <c r="Q20" s="164"/>
    </row>
    <row r="21" spans="1:19" s="149" customFormat="1" ht="46.3" x14ac:dyDescent="0.4">
      <c r="A21" s="147" t="s">
        <v>164</v>
      </c>
      <c r="B21" s="147" t="s">
        <v>40</v>
      </c>
      <c r="C21" s="147" t="s">
        <v>41</v>
      </c>
      <c r="D21" s="147" t="s">
        <v>42</v>
      </c>
      <c r="E21" s="147" t="s">
        <v>159</v>
      </c>
      <c r="F21" s="148" t="s">
        <v>77</v>
      </c>
      <c r="G21" s="147" t="s">
        <v>546</v>
      </c>
      <c r="H21" s="147" t="s">
        <v>432</v>
      </c>
      <c r="I21" s="147" t="s">
        <v>545</v>
      </c>
      <c r="J21" s="147" t="s">
        <v>172</v>
      </c>
      <c r="K21" s="147" t="s">
        <v>549</v>
      </c>
      <c r="L21" s="147" t="s">
        <v>550</v>
      </c>
      <c r="M21" s="147" t="s">
        <v>179</v>
      </c>
      <c r="N21" s="147" t="s">
        <v>551</v>
      </c>
      <c r="O21" s="148" t="s">
        <v>552</v>
      </c>
      <c r="P21" s="148" t="s">
        <v>553</v>
      </c>
      <c r="Q21" s="148" t="s">
        <v>554</v>
      </c>
      <c r="R21" s="148" t="s">
        <v>555</v>
      </c>
      <c r="S21" s="147" t="s">
        <v>174</v>
      </c>
    </row>
    <row r="22" spans="1:19" x14ac:dyDescent="0.4">
      <c r="A22" s="336">
        <v>1</v>
      </c>
      <c r="B22" s="333" t="s">
        <v>48</v>
      </c>
      <c r="C22" s="336" t="s">
        <v>22</v>
      </c>
      <c r="D22" s="336" t="s">
        <v>49</v>
      </c>
      <c r="E22" s="336"/>
      <c r="F22" s="336"/>
      <c r="G22" s="336"/>
      <c r="H22" s="339"/>
      <c r="I22" s="326" t="s">
        <v>521</v>
      </c>
      <c r="J22" s="327"/>
      <c r="K22" s="327"/>
      <c r="L22" s="327"/>
      <c r="M22" s="327"/>
      <c r="N22" s="328"/>
      <c r="O22" s="180"/>
      <c r="P22" s="181"/>
      <c r="Q22" s="181"/>
    </row>
    <row r="23" spans="1:19" x14ac:dyDescent="0.4">
      <c r="A23" s="331"/>
      <c r="B23" s="334"/>
      <c r="C23" s="331"/>
      <c r="D23" s="331"/>
      <c r="E23" s="331"/>
      <c r="F23" s="331"/>
      <c r="G23" s="331"/>
      <c r="H23" s="340"/>
      <c r="I23" s="151" t="s">
        <v>78</v>
      </c>
      <c r="J23" s="214">
        <v>2234004</v>
      </c>
      <c r="K23" s="151" t="s">
        <v>469</v>
      </c>
      <c r="L23" s="214">
        <v>2</v>
      </c>
      <c r="M23" s="175">
        <v>0</v>
      </c>
      <c r="N23" s="176">
        <v>0</v>
      </c>
      <c r="O23" s="177">
        <v>68572</v>
      </c>
      <c r="P23" s="177">
        <f t="shared" ref="P23:P74" si="1">M23*O23</f>
        <v>0</v>
      </c>
      <c r="Q23" s="178">
        <v>0</v>
      </c>
      <c r="R23" s="178">
        <f t="shared" ref="R23:R74" si="2">N23*Q23</f>
        <v>0</v>
      </c>
      <c r="S23" s="151" t="s">
        <v>250</v>
      </c>
    </row>
    <row r="24" spans="1:19" x14ac:dyDescent="0.4">
      <c r="A24" s="331"/>
      <c r="B24" s="334"/>
      <c r="C24" s="331"/>
      <c r="D24" s="331"/>
      <c r="E24" s="331"/>
      <c r="F24" s="331"/>
      <c r="G24" s="331"/>
      <c r="H24" s="340"/>
      <c r="I24" s="151" t="s">
        <v>79</v>
      </c>
      <c r="J24" s="214">
        <v>13687076</v>
      </c>
      <c r="K24" s="151" t="s">
        <v>470</v>
      </c>
      <c r="L24" s="214">
        <v>8</v>
      </c>
      <c r="M24" s="175">
        <v>0</v>
      </c>
      <c r="N24" s="176">
        <v>0</v>
      </c>
      <c r="O24" s="177">
        <v>30000</v>
      </c>
      <c r="P24" s="177">
        <f t="shared" si="1"/>
        <v>0</v>
      </c>
      <c r="Q24" s="178">
        <v>0</v>
      </c>
      <c r="R24" s="178">
        <f t="shared" si="2"/>
        <v>0</v>
      </c>
      <c r="S24" s="151" t="s">
        <v>250</v>
      </c>
    </row>
    <row r="25" spans="1:19" x14ac:dyDescent="0.4">
      <c r="A25" s="331"/>
      <c r="B25" s="334"/>
      <c r="C25" s="331"/>
      <c r="D25" s="331"/>
      <c r="E25" s="331"/>
      <c r="F25" s="331"/>
      <c r="G25" s="331"/>
      <c r="H25" s="340"/>
      <c r="I25" s="151" t="s">
        <v>80</v>
      </c>
      <c r="J25" s="214">
        <v>9857237</v>
      </c>
      <c r="K25" s="151" t="s">
        <v>471</v>
      </c>
      <c r="L25" s="214">
        <v>1</v>
      </c>
      <c r="M25" s="175">
        <v>0</v>
      </c>
      <c r="N25" s="176">
        <v>0</v>
      </c>
      <c r="O25" s="177">
        <v>60000</v>
      </c>
      <c r="P25" s="177">
        <f t="shared" si="1"/>
        <v>0</v>
      </c>
      <c r="Q25" s="178">
        <v>0</v>
      </c>
      <c r="R25" s="178">
        <f t="shared" si="2"/>
        <v>0</v>
      </c>
      <c r="S25" s="151" t="s">
        <v>250</v>
      </c>
    </row>
    <row r="26" spans="1:19" x14ac:dyDescent="0.4">
      <c r="A26" s="331"/>
      <c r="B26" s="334"/>
      <c r="C26" s="331"/>
      <c r="D26" s="331"/>
      <c r="E26" s="331"/>
      <c r="F26" s="331"/>
      <c r="G26" s="331"/>
      <c r="H26" s="340"/>
      <c r="I26" s="151" t="s">
        <v>81</v>
      </c>
      <c r="J26" s="214">
        <v>9857247</v>
      </c>
      <c r="K26" s="151" t="s">
        <v>472</v>
      </c>
      <c r="L26" s="214">
        <v>5</v>
      </c>
      <c r="M26" s="175">
        <v>0</v>
      </c>
      <c r="N26" s="176">
        <v>0</v>
      </c>
      <c r="O26" s="177">
        <v>20925</v>
      </c>
      <c r="P26" s="177">
        <f t="shared" si="1"/>
        <v>0</v>
      </c>
      <c r="Q26" s="178">
        <v>0</v>
      </c>
      <c r="R26" s="178">
        <f t="shared" si="2"/>
        <v>0</v>
      </c>
      <c r="S26" s="151" t="s">
        <v>250</v>
      </c>
    </row>
    <row r="27" spans="1:19" x14ac:dyDescent="0.4">
      <c r="A27" s="331"/>
      <c r="B27" s="334"/>
      <c r="C27" s="331"/>
      <c r="D27" s="331"/>
      <c r="E27" s="331"/>
      <c r="F27" s="331"/>
      <c r="G27" s="331"/>
      <c r="H27" s="340"/>
      <c r="I27" s="151" t="s">
        <v>82</v>
      </c>
      <c r="J27" s="214">
        <v>2234130</v>
      </c>
      <c r="K27" s="151" t="s">
        <v>473</v>
      </c>
      <c r="L27" s="214">
        <v>8</v>
      </c>
      <c r="M27" s="175">
        <v>0</v>
      </c>
      <c r="N27" s="176">
        <v>0</v>
      </c>
      <c r="O27" s="177">
        <v>30080</v>
      </c>
      <c r="P27" s="177">
        <f t="shared" si="1"/>
        <v>0</v>
      </c>
      <c r="Q27" s="178">
        <v>0</v>
      </c>
      <c r="R27" s="178">
        <f t="shared" si="2"/>
        <v>0</v>
      </c>
      <c r="S27" s="151" t="s">
        <v>250</v>
      </c>
    </row>
    <row r="28" spans="1:19" x14ac:dyDescent="0.4">
      <c r="A28" s="331"/>
      <c r="B28" s="334"/>
      <c r="C28" s="331"/>
      <c r="D28" s="331"/>
      <c r="E28" s="331"/>
      <c r="F28" s="331"/>
      <c r="G28" s="331"/>
      <c r="H28" s="340"/>
      <c r="I28" s="151" t="s">
        <v>83</v>
      </c>
      <c r="J28" s="214">
        <v>2649039</v>
      </c>
      <c r="K28" s="151" t="s">
        <v>474</v>
      </c>
      <c r="L28" s="214">
        <v>2</v>
      </c>
      <c r="M28" s="175">
        <v>0</v>
      </c>
      <c r="N28" s="176">
        <v>0</v>
      </c>
      <c r="O28" s="177">
        <v>17731</v>
      </c>
      <c r="P28" s="177">
        <f t="shared" si="1"/>
        <v>0</v>
      </c>
      <c r="Q28" s="178">
        <v>0</v>
      </c>
      <c r="R28" s="178">
        <f t="shared" si="2"/>
        <v>0</v>
      </c>
      <c r="S28" s="151" t="s">
        <v>250</v>
      </c>
    </row>
    <row r="29" spans="1:19" x14ac:dyDescent="0.4">
      <c r="A29" s="331"/>
      <c r="B29" s="334"/>
      <c r="C29" s="331"/>
      <c r="D29" s="331"/>
      <c r="E29" s="331"/>
      <c r="F29" s="331"/>
      <c r="G29" s="331"/>
      <c r="H29" s="340"/>
      <c r="I29" s="151" t="s">
        <v>84</v>
      </c>
      <c r="J29" s="214">
        <v>121957597</v>
      </c>
      <c r="K29" s="151" t="s">
        <v>475</v>
      </c>
      <c r="L29" s="214">
        <v>1</v>
      </c>
      <c r="M29" s="175">
        <v>0</v>
      </c>
      <c r="N29" s="176">
        <v>0</v>
      </c>
      <c r="O29" s="177">
        <v>180208</v>
      </c>
      <c r="P29" s="177">
        <f t="shared" si="1"/>
        <v>0</v>
      </c>
      <c r="Q29" s="178">
        <v>0</v>
      </c>
      <c r="R29" s="178">
        <f t="shared" si="2"/>
        <v>0</v>
      </c>
      <c r="S29" s="151" t="s">
        <v>250</v>
      </c>
    </row>
    <row r="30" spans="1:19" x14ac:dyDescent="0.4">
      <c r="A30" s="331"/>
      <c r="B30" s="334"/>
      <c r="C30" s="331"/>
      <c r="D30" s="331"/>
      <c r="E30" s="331"/>
      <c r="F30" s="331"/>
      <c r="G30" s="331"/>
      <c r="H30" s="340"/>
      <c r="I30" s="151" t="s">
        <v>85</v>
      </c>
      <c r="J30" s="214">
        <v>123042061</v>
      </c>
      <c r="K30" s="151" t="s">
        <v>476</v>
      </c>
      <c r="L30" s="214">
        <v>8</v>
      </c>
      <c r="M30" s="175">
        <v>0</v>
      </c>
      <c r="N30" s="176">
        <v>0</v>
      </c>
      <c r="O30" s="177">
        <v>14695</v>
      </c>
      <c r="P30" s="177">
        <f t="shared" si="1"/>
        <v>0</v>
      </c>
      <c r="Q30" s="178">
        <v>0</v>
      </c>
      <c r="R30" s="178">
        <f t="shared" si="2"/>
        <v>0</v>
      </c>
      <c r="S30" s="151" t="s">
        <v>250</v>
      </c>
    </row>
    <row r="31" spans="1:19" x14ac:dyDescent="0.4">
      <c r="A31" s="331"/>
      <c r="B31" s="334"/>
      <c r="C31" s="331"/>
      <c r="D31" s="331"/>
      <c r="E31" s="331"/>
      <c r="F31" s="331"/>
      <c r="G31" s="331"/>
      <c r="H31" s="340"/>
      <c r="I31" s="151" t="s">
        <v>86</v>
      </c>
      <c r="J31" s="214">
        <v>2234134</v>
      </c>
      <c r="K31" s="151" t="s">
        <v>477</v>
      </c>
      <c r="L31" s="214">
        <v>1</v>
      </c>
      <c r="M31" s="175">
        <v>0</v>
      </c>
      <c r="N31" s="176">
        <v>0</v>
      </c>
      <c r="O31" s="177">
        <v>8345</v>
      </c>
      <c r="P31" s="177">
        <f t="shared" si="1"/>
        <v>0</v>
      </c>
      <c r="Q31" s="178">
        <v>0</v>
      </c>
      <c r="R31" s="178">
        <f t="shared" si="2"/>
        <v>0</v>
      </c>
      <c r="S31" s="151" t="s">
        <v>250</v>
      </c>
    </row>
    <row r="32" spans="1:19" x14ac:dyDescent="0.4">
      <c r="A32" s="331"/>
      <c r="B32" s="334"/>
      <c r="C32" s="331"/>
      <c r="D32" s="331"/>
      <c r="E32" s="331"/>
      <c r="F32" s="331"/>
      <c r="G32" s="331"/>
      <c r="H32" s="340"/>
      <c r="I32" s="151" t="s">
        <v>87</v>
      </c>
      <c r="J32" s="214">
        <v>133042061</v>
      </c>
      <c r="K32" s="151" t="s">
        <v>478</v>
      </c>
      <c r="L32" s="214">
        <v>2</v>
      </c>
      <c r="M32" s="175">
        <v>0</v>
      </c>
      <c r="N32" s="176">
        <v>0</v>
      </c>
      <c r="O32" s="177">
        <v>14695</v>
      </c>
      <c r="P32" s="177">
        <f t="shared" si="1"/>
        <v>0</v>
      </c>
      <c r="Q32" s="178">
        <v>0</v>
      </c>
      <c r="R32" s="178">
        <f t="shared" si="2"/>
        <v>0</v>
      </c>
      <c r="S32" s="151" t="s">
        <v>250</v>
      </c>
    </row>
    <row r="33" spans="1:19" x14ac:dyDescent="0.4">
      <c r="A33" s="331"/>
      <c r="B33" s="334"/>
      <c r="C33" s="331"/>
      <c r="D33" s="331"/>
      <c r="E33" s="331"/>
      <c r="F33" s="331"/>
      <c r="G33" s="331"/>
      <c r="H33" s="340"/>
      <c r="I33" s="151" t="s">
        <v>88</v>
      </c>
      <c r="J33" s="214">
        <v>1053084</v>
      </c>
      <c r="K33" s="151" t="s">
        <v>479</v>
      </c>
      <c r="L33" s="214">
        <v>4</v>
      </c>
      <c r="M33" s="175">
        <v>0</v>
      </c>
      <c r="N33" s="176">
        <v>0</v>
      </c>
      <c r="O33" s="177">
        <v>68900</v>
      </c>
      <c r="P33" s="177">
        <f t="shared" si="1"/>
        <v>0</v>
      </c>
      <c r="Q33" s="178">
        <v>0</v>
      </c>
      <c r="R33" s="178">
        <f t="shared" si="2"/>
        <v>0</v>
      </c>
      <c r="S33" s="151" t="s">
        <v>250</v>
      </c>
    </row>
    <row r="34" spans="1:19" ht="30" x14ac:dyDescent="0.4">
      <c r="A34" s="331"/>
      <c r="B34" s="334"/>
      <c r="C34" s="331"/>
      <c r="D34" s="331"/>
      <c r="E34" s="331"/>
      <c r="F34" s="331"/>
      <c r="G34" s="331"/>
      <c r="H34" s="340"/>
      <c r="I34" s="151" t="s">
        <v>89</v>
      </c>
      <c r="J34" s="214">
        <v>2649038</v>
      </c>
      <c r="K34" s="151" t="s">
        <v>480</v>
      </c>
      <c r="L34" s="214">
        <v>2</v>
      </c>
      <c r="M34" s="175">
        <v>0</v>
      </c>
      <c r="N34" s="176">
        <v>0</v>
      </c>
      <c r="O34" s="177">
        <v>7318</v>
      </c>
      <c r="P34" s="177">
        <f t="shared" si="1"/>
        <v>0</v>
      </c>
      <c r="Q34" s="178">
        <v>0</v>
      </c>
      <c r="R34" s="178">
        <f t="shared" si="2"/>
        <v>0</v>
      </c>
      <c r="S34" s="151" t="s">
        <v>250</v>
      </c>
    </row>
    <row r="35" spans="1:19" x14ac:dyDescent="0.4">
      <c r="A35" s="331"/>
      <c r="B35" s="334"/>
      <c r="C35" s="331"/>
      <c r="D35" s="331"/>
      <c r="E35" s="331"/>
      <c r="F35" s="331"/>
      <c r="G35" s="331"/>
      <c r="H35" s="340"/>
      <c r="I35" s="151" t="s">
        <v>90</v>
      </c>
      <c r="J35" s="214">
        <v>2441297</v>
      </c>
      <c r="K35" s="151" t="s">
        <v>484</v>
      </c>
      <c r="L35" s="214">
        <v>4</v>
      </c>
      <c r="M35" s="175">
        <v>0</v>
      </c>
      <c r="N35" s="176">
        <v>0</v>
      </c>
      <c r="O35" s="177">
        <v>3000</v>
      </c>
      <c r="P35" s="177">
        <f t="shared" si="1"/>
        <v>0</v>
      </c>
      <c r="Q35" s="178">
        <v>0</v>
      </c>
      <c r="R35" s="178">
        <f t="shared" si="2"/>
        <v>0</v>
      </c>
      <c r="S35" s="151" t="s">
        <v>250</v>
      </c>
    </row>
    <row r="36" spans="1:19" x14ac:dyDescent="0.4">
      <c r="A36" s="331"/>
      <c r="B36" s="334"/>
      <c r="C36" s="331"/>
      <c r="D36" s="331"/>
      <c r="E36" s="331"/>
      <c r="F36" s="331"/>
      <c r="G36" s="331"/>
      <c r="H36" s="340"/>
      <c r="I36" s="151" t="s">
        <v>91</v>
      </c>
      <c r="J36" s="214">
        <v>9381947</v>
      </c>
      <c r="K36" s="151" t="s">
        <v>481</v>
      </c>
      <c r="L36" s="214">
        <v>6</v>
      </c>
      <c r="M36" s="175">
        <v>0</v>
      </c>
      <c r="N36" s="176">
        <v>0</v>
      </c>
      <c r="O36" s="177">
        <v>87960</v>
      </c>
      <c r="P36" s="177">
        <f t="shared" si="1"/>
        <v>0</v>
      </c>
      <c r="Q36" s="178">
        <v>0</v>
      </c>
      <c r="R36" s="178">
        <f t="shared" si="2"/>
        <v>0</v>
      </c>
      <c r="S36" s="151" t="s">
        <v>250</v>
      </c>
    </row>
    <row r="37" spans="1:19" x14ac:dyDescent="0.4">
      <c r="A37" s="331"/>
      <c r="B37" s="334"/>
      <c r="C37" s="331"/>
      <c r="D37" s="331"/>
      <c r="E37" s="331"/>
      <c r="F37" s="331"/>
      <c r="G37" s="331"/>
      <c r="H37" s="340"/>
      <c r="I37" s="151" t="s">
        <v>92</v>
      </c>
      <c r="J37" s="214">
        <v>2133279</v>
      </c>
      <c r="K37" s="151" t="s">
        <v>482</v>
      </c>
      <c r="L37" s="214">
        <v>4</v>
      </c>
      <c r="M37" s="175">
        <v>0</v>
      </c>
      <c r="N37" s="176">
        <v>0</v>
      </c>
      <c r="O37" s="177">
        <v>76293</v>
      </c>
      <c r="P37" s="177">
        <f t="shared" si="1"/>
        <v>0</v>
      </c>
      <c r="Q37" s="178">
        <v>0</v>
      </c>
      <c r="R37" s="178">
        <f t="shared" si="2"/>
        <v>0</v>
      </c>
      <c r="S37" s="151" t="s">
        <v>250</v>
      </c>
    </row>
    <row r="38" spans="1:19" x14ac:dyDescent="0.4">
      <c r="A38" s="331"/>
      <c r="B38" s="334"/>
      <c r="C38" s="331"/>
      <c r="D38" s="331"/>
      <c r="E38" s="331"/>
      <c r="F38" s="331"/>
      <c r="G38" s="331"/>
      <c r="H38" s="340"/>
      <c r="I38" s="151" t="s">
        <v>93</v>
      </c>
      <c r="J38" s="214" t="s">
        <v>467</v>
      </c>
      <c r="K38" s="151" t="s">
        <v>483</v>
      </c>
      <c r="L38" s="214">
        <v>2</v>
      </c>
      <c r="M38" s="175">
        <v>0</v>
      </c>
      <c r="N38" s="176">
        <v>0</v>
      </c>
      <c r="O38" s="177">
        <v>29890</v>
      </c>
      <c r="P38" s="177">
        <f t="shared" si="1"/>
        <v>0</v>
      </c>
      <c r="Q38" s="178">
        <v>0</v>
      </c>
      <c r="R38" s="178">
        <f t="shared" si="2"/>
        <v>0</v>
      </c>
      <c r="S38" s="151" t="s">
        <v>250</v>
      </c>
    </row>
    <row r="39" spans="1:19" x14ac:dyDescent="0.4">
      <c r="A39" s="331"/>
      <c r="B39" s="334"/>
      <c r="C39" s="331"/>
      <c r="D39" s="331"/>
      <c r="E39" s="331"/>
      <c r="F39" s="331"/>
      <c r="G39" s="331"/>
      <c r="H39" s="340"/>
      <c r="I39" s="151" t="s">
        <v>94</v>
      </c>
      <c r="J39" s="214">
        <v>9857247</v>
      </c>
      <c r="K39" s="151" t="s">
        <v>485</v>
      </c>
      <c r="L39" s="214">
        <v>4</v>
      </c>
      <c r="M39" s="175">
        <v>0</v>
      </c>
      <c r="N39" s="176">
        <v>0</v>
      </c>
      <c r="O39" s="177">
        <v>20925</v>
      </c>
      <c r="P39" s="177">
        <f t="shared" si="1"/>
        <v>0</v>
      </c>
      <c r="Q39" s="178">
        <v>0</v>
      </c>
      <c r="R39" s="178">
        <f t="shared" si="2"/>
        <v>0</v>
      </c>
      <c r="S39" s="151" t="s">
        <v>250</v>
      </c>
    </row>
    <row r="40" spans="1:19" x14ac:dyDescent="0.4">
      <c r="A40" s="331"/>
      <c r="B40" s="334"/>
      <c r="C40" s="331"/>
      <c r="D40" s="331"/>
      <c r="E40" s="331"/>
      <c r="F40" s="331"/>
      <c r="G40" s="331"/>
      <c r="H40" s="340"/>
      <c r="I40" s="151" t="s">
        <v>95</v>
      </c>
      <c r="J40" s="214">
        <v>2698255</v>
      </c>
      <c r="K40" s="151" t="s">
        <v>486</v>
      </c>
      <c r="L40" s="214">
        <v>2</v>
      </c>
      <c r="M40" s="175">
        <v>0</v>
      </c>
      <c r="N40" s="176">
        <v>0</v>
      </c>
      <c r="O40" s="177">
        <v>29949</v>
      </c>
      <c r="P40" s="177">
        <f t="shared" si="1"/>
        <v>0</v>
      </c>
      <c r="Q40" s="178">
        <v>0</v>
      </c>
      <c r="R40" s="178">
        <f t="shared" si="2"/>
        <v>0</v>
      </c>
      <c r="S40" s="151" t="s">
        <v>250</v>
      </c>
    </row>
    <row r="41" spans="1:19" x14ac:dyDescent="0.4">
      <c r="A41" s="331"/>
      <c r="B41" s="334"/>
      <c r="C41" s="331"/>
      <c r="D41" s="331"/>
      <c r="E41" s="331"/>
      <c r="F41" s="331"/>
      <c r="G41" s="331"/>
      <c r="H41" s="340"/>
      <c r="I41" s="151" t="s">
        <v>96</v>
      </c>
      <c r="J41" s="214">
        <v>1817724</v>
      </c>
      <c r="K41" s="151" t="s">
        <v>487</v>
      </c>
      <c r="L41" s="214">
        <v>4</v>
      </c>
      <c r="M41" s="175">
        <v>0</v>
      </c>
      <c r="N41" s="176">
        <v>0</v>
      </c>
      <c r="O41" s="177">
        <v>27585</v>
      </c>
      <c r="P41" s="177">
        <f t="shared" si="1"/>
        <v>0</v>
      </c>
      <c r="Q41" s="178">
        <v>0</v>
      </c>
      <c r="R41" s="178">
        <f t="shared" si="2"/>
        <v>0</v>
      </c>
      <c r="S41" s="151" t="s">
        <v>250</v>
      </c>
    </row>
    <row r="42" spans="1:19" x14ac:dyDescent="0.4">
      <c r="A42" s="331"/>
      <c r="B42" s="334"/>
      <c r="C42" s="331"/>
      <c r="D42" s="331"/>
      <c r="E42" s="331"/>
      <c r="F42" s="331"/>
      <c r="G42" s="331"/>
      <c r="H42" s="340"/>
      <c r="I42" s="151" t="s">
        <v>97</v>
      </c>
      <c r="J42" s="214">
        <v>2575358</v>
      </c>
      <c r="K42" s="151" t="s">
        <v>488</v>
      </c>
      <c r="L42" s="214">
        <v>2</v>
      </c>
      <c r="M42" s="175">
        <v>0</v>
      </c>
      <c r="N42" s="176">
        <v>0</v>
      </c>
      <c r="O42" s="177">
        <v>26009</v>
      </c>
      <c r="P42" s="177">
        <f t="shared" si="1"/>
        <v>0</v>
      </c>
      <c r="Q42" s="178">
        <v>0</v>
      </c>
      <c r="R42" s="178">
        <f t="shared" si="2"/>
        <v>0</v>
      </c>
      <c r="S42" s="151" t="s">
        <v>250</v>
      </c>
    </row>
    <row r="43" spans="1:19" x14ac:dyDescent="0.4">
      <c r="A43" s="331"/>
      <c r="B43" s="334"/>
      <c r="C43" s="331"/>
      <c r="D43" s="331"/>
      <c r="E43" s="331"/>
      <c r="F43" s="331"/>
      <c r="G43" s="331"/>
      <c r="H43" s="340"/>
      <c r="I43" s="151" t="s">
        <v>299</v>
      </c>
      <c r="J43" s="214">
        <v>5306814</v>
      </c>
      <c r="K43" s="151" t="s">
        <v>489</v>
      </c>
      <c r="L43" s="214">
        <v>2</v>
      </c>
      <c r="M43" s="175">
        <v>0</v>
      </c>
      <c r="N43" s="176">
        <v>0</v>
      </c>
      <c r="O43" s="177">
        <v>52018</v>
      </c>
      <c r="P43" s="177">
        <f t="shared" si="1"/>
        <v>0</v>
      </c>
      <c r="Q43" s="178">
        <v>0</v>
      </c>
      <c r="R43" s="178">
        <f t="shared" si="2"/>
        <v>0</v>
      </c>
      <c r="S43" s="151" t="s">
        <v>250</v>
      </c>
    </row>
    <row r="44" spans="1:19" x14ac:dyDescent="0.4">
      <c r="A44" s="331"/>
      <c r="B44" s="334"/>
      <c r="C44" s="331"/>
      <c r="D44" s="331"/>
      <c r="E44" s="331"/>
      <c r="F44" s="331"/>
      <c r="G44" s="331"/>
      <c r="H44" s="340"/>
      <c r="I44" s="151" t="s">
        <v>300</v>
      </c>
      <c r="J44" s="214">
        <v>9857232</v>
      </c>
      <c r="K44" s="151" t="s">
        <v>490</v>
      </c>
      <c r="L44" s="214">
        <v>2</v>
      </c>
      <c r="M44" s="175">
        <v>0</v>
      </c>
      <c r="N44" s="176">
        <v>0</v>
      </c>
      <c r="O44" s="177">
        <v>14180</v>
      </c>
      <c r="P44" s="177">
        <f t="shared" si="1"/>
        <v>0</v>
      </c>
      <c r="Q44" s="178">
        <v>0</v>
      </c>
      <c r="R44" s="178">
        <f t="shared" si="2"/>
        <v>0</v>
      </c>
      <c r="S44" s="151" t="s">
        <v>250</v>
      </c>
    </row>
    <row r="45" spans="1:19" ht="30" x14ac:dyDescent="0.4">
      <c r="A45" s="331"/>
      <c r="B45" s="334"/>
      <c r="C45" s="331"/>
      <c r="D45" s="331"/>
      <c r="E45" s="331"/>
      <c r="F45" s="331"/>
      <c r="G45" s="331"/>
      <c r="H45" s="340"/>
      <c r="I45" s="151" t="s">
        <v>301</v>
      </c>
      <c r="J45" s="214">
        <v>9857237</v>
      </c>
      <c r="K45" s="151" t="s">
        <v>491</v>
      </c>
      <c r="L45" s="214">
        <v>1</v>
      </c>
      <c r="M45" s="175">
        <v>0</v>
      </c>
      <c r="N45" s="176">
        <v>0</v>
      </c>
      <c r="O45" s="177">
        <v>159890</v>
      </c>
      <c r="P45" s="177">
        <f t="shared" si="1"/>
        <v>0</v>
      </c>
      <c r="Q45" s="178">
        <v>0</v>
      </c>
      <c r="R45" s="178">
        <f t="shared" si="2"/>
        <v>0</v>
      </c>
      <c r="S45" s="151" t="s">
        <v>250</v>
      </c>
    </row>
    <row r="46" spans="1:19" x14ac:dyDescent="0.4">
      <c r="A46" s="331"/>
      <c r="B46" s="334"/>
      <c r="C46" s="331"/>
      <c r="D46" s="331"/>
      <c r="E46" s="331"/>
      <c r="F46" s="331"/>
      <c r="G46" s="331"/>
      <c r="H46" s="340"/>
      <c r="I46" s="151" t="s">
        <v>302</v>
      </c>
      <c r="J46" s="214">
        <v>3685233</v>
      </c>
      <c r="K46" s="151" t="s">
        <v>501</v>
      </c>
      <c r="L46" s="214">
        <v>1</v>
      </c>
      <c r="M46" s="175">
        <v>0</v>
      </c>
      <c r="N46" s="176">
        <v>0</v>
      </c>
      <c r="O46" s="177">
        <v>100095</v>
      </c>
      <c r="P46" s="177">
        <f t="shared" si="1"/>
        <v>0</v>
      </c>
      <c r="Q46" s="178">
        <v>0</v>
      </c>
      <c r="R46" s="178">
        <f t="shared" si="2"/>
        <v>0</v>
      </c>
      <c r="S46" s="151" t="s">
        <v>250</v>
      </c>
    </row>
    <row r="47" spans="1:19" x14ac:dyDescent="0.4">
      <c r="A47" s="331"/>
      <c r="B47" s="334"/>
      <c r="C47" s="331"/>
      <c r="D47" s="331"/>
      <c r="E47" s="331"/>
      <c r="F47" s="331"/>
      <c r="G47" s="331"/>
      <c r="H47" s="340"/>
      <c r="I47" s="151" t="s">
        <v>303</v>
      </c>
      <c r="J47" s="214">
        <v>12602534</v>
      </c>
      <c r="K47" s="151" t="s">
        <v>492</v>
      </c>
      <c r="L47" s="214">
        <v>3</v>
      </c>
      <c r="M47" s="175">
        <v>0</v>
      </c>
      <c r="N47" s="176">
        <v>0</v>
      </c>
      <c r="O47" s="177">
        <v>50015</v>
      </c>
      <c r="P47" s="177">
        <f t="shared" si="1"/>
        <v>0</v>
      </c>
      <c r="Q47" s="178">
        <v>0</v>
      </c>
      <c r="R47" s="178">
        <f t="shared" si="2"/>
        <v>0</v>
      </c>
      <c r="S47" s="151" t="s">
        <v>250</v>
      </c>
    </row>
    <row r="48" spans="1:19" ht="30" x14ac:dyDescent="0.4">
      <c r="A48" s="331"/>
      <c r="B48" s="334"/>
      <c r="C48" s="331"/>
      <c r="D48" s="331"/>
      <c r="E48" s="331"/>
      <c r="F48" s="331"/>
      <c r="G48" s="331"/>
      <c r="H48" s="340"/>
      <c r="I48" s="151" t="s">
        <v>304</v>
      </c>
      <c r="J48" s="214">
        <v>170280208</v>
      </c>
      <c r="K48" s="151" t="s">
        <v>493</v>
      </c>
      <c r="L48" s="214">
        <v>1</v>
      </c>
      <c r="M48" s="175">
        <v>0</v>
      </c>
      <c r="N48" s="176">
        <v>0</v>
      </c>
      <c r="O48" s="177">
        <v>125318</v>
      </c>
      <c r="P48" s="177">
        <f t="shared" si="1"/>
        <v>0</v>
      </c>
      <c r="Q48" s="178">
        <v>0</v>
      </c>
      <c r="R48" s="178">
        <f t="shared" si="2"/>
        <v>0</v>
      </c>
      <c r="S48" s="151" t="s">
        <v>250</v>
      </c>
    </row>
    <row r="49" spans="1:19" x14ac:dyDescent="0.4">
      <c r="A49" s="331"/>
      <c r="B49" s="334"/>
      <c r="C49" s="331"/>
      <c r="D49" s="331"/>
      <c r="E49" s="331"/>
      <c r="F49" s="331"/>
      <c r="G49" s="331"/>
      <c r="H49" s="340"/>
      <c r="I49" s="151" t="s">
        <v>305</v>
      </c>
      <c r="J49" s="214">
        <v>10355393</v>
      </c>
      <c r="K49" s="151" t="s">
        <v>494</v>
      </c>
      <c r="L49" s="214">
        <v>1</v>
      </c>
      <c r="M49" s="175">
        <v>0</v>
      </c>
      <c r="N49" s="176">
        <v>0</v>
      </c>
      <c r="O49" s="177">
        <v>78815</v>
      </c>
      <c r="P49" s="177">
        <f t="shared" si="1"/>
        <v>0</v>
      </c>
      <c r="Q49" s="178">
        <v>0</v>
      </c>
      <c r="R49" s="178">
        <f t="shared" si="2"/>
        <v>0</v>
      </c>
      <c r="S49" s="151" t="s">
        <v>250</v>
      </c>
    </row>
    <row r="50" spans="1:19" x14ac:dyDescent="0.4">
      <c r="A50" s="331"/>
      <c r="B50" s="334"/>
      <c r="C50" s="331"/>
      <c r="D50" s="331"/>
      <c r="E50" s="331"/>
      <c r="F50" s="331"/>
      <c r="G50" s="331"/>
      <c r="H50" s="340"/>
      <c r="I50" s="151" t="s">
        <v>306</v>
      </c>
      <c r="J50" s="214">
        <v>4580075</v>
      </c>
      <c r="K50" s="151" t="s">
        <v>495</v>
      </c>
      <c r="L50" s="214">
        <v>1</v>
      </c>
      <c r="M50" s="175">
        <v>0</v>
      </c>
      <c r="N50" s="176">
        <v>0</v>
      </c>
      <c r="O50" s="177">
        <v>180208</v>
      </c>
      <c r="P50" s="177">
        <f t="shared" si="1"/>
        <v>0</v>
      </c>
      <c r="Q50" s="178">
        <v>0</v>
      </c>
      <c r="R50" s="178">
        <f t="shared" si="2"/>
        <v>0</v>
      </c>
      <c r="S50" s="151" t="s">
        <v>250</v>
      </c>
    </row>
    <row r="51" spans="1:19" x14ac:dyDescent="0.4">
      <c r="A51" s="331"/>
      <c r="B51" s="334"/>
      <c r="C51" s="331"/>
      <c r="D51" s="331"/>
      <c r="E51" s="331"/>
      <c r="F51" s="331"/>
      <c r="G51" s="331"/>
      <c r="H51" s="340"/>
      <c r="I51" s="151" t="s">
        <v>307</v>
      </c>
      <c r="J51" s="214">
        <v>6646518</v>
      </c>
      <c r="K51" s="151" t="s">
        <v>496</v>
      </c>
      <c r="L51" s="214">
        <v>1</v>
      </c>
      <c r="M51" s="175">
        <v>0</v>
      </c>
      <c r="N51" s="176">
        <v>0</v>
      </c>
      <c r="O51" s="177">
        <v>74874</v>
      </c>
      <c r="P51" s="177">
        <f t="shared" si="1"/>
        <v>0</v>
      </c>
      <c r="Q51" s="178">
        <v>0</v>
      </c>
      <c r="R51" s="178">
        <f t="shared" si="2"/>
        <v>0</v>
      </c>
      <c r="S51" s="151" t="s">
        <v>250</v>
      </c>
    </row>
    <row r="52" spans="1:19" x14ac:dyDescent="0.4">
      <c r="A52" s="331"/>
      <c r="B52" s="334"/>
      <c r="C52" s="331"/>
      <c r="D52" s="331"/>
      <c r="E52" s="331"/>
      <c r="F52" s="331"/>
      <c r="G52" s="331"/>
      <c r="H52" s="340"/>
      <c r="I52" s="151" t="s">
        <v>308</v>
      </c>
      <c r="J52" s="214">
        <v>14680088</v>
      </c>
      <c r="K52" s="151" t="s">
        <v>497</v>
      </c>
      <c r="L52" s="214">
        <v>2</v>
      </c>
      <c r="M52" s="175">
        <v>0</v>
      </c>
      <c r="N52" s="176">
        <v>0</v>
      </c>
      <c r="O52" s="177">
        <v>18990</v>
      </c>
      <c r="P52" s="177">
        <f t="shared" si="1"/>
        <v>0</v>
      </c>
      <c r="Q52" s="178">
        <v>0</v>
      </c>
      <c r="R52" s="178">
        <f t="shared" si="2"/>
        <v>0</v>
      </c>
      <c r="S52" s="151" t="s">
        <v>250</v>
      </c>
    </row>
    <row r="53" spans="1:19" x14ac:dyDescent="0.4">
      <c r="A53" s="331"/>
      <c r="B53" s="334"/>
      <c r="C53" s="331"/>
      <c r="D53" s="331"/>
      <c r="E53" s="331"/>
      <c r="F53" s="331"/>
      <c r="G53" s="331"/>
      <c r="H53" s="340"/>
      <c r="I53" s="151" t="s">
        <v>309</v>
      </c>
      <c r="J53" s="214" t="s">
        <v>467</v>
      </c>
      <c r="K53" s="151" t="s">
        <v>498</v>
      </c>
      <c r="L53" s="214">
        <v>2</v>
      </c>
      <c r="M53" s="175">
        <v>0</v>
      </c>
      <c r="N53" s="176">
        <v>0</v>
      </c>
      <c r="O53" s="177">
        <v>24590</v>
      </c>
      <c r="P53" s="177">
        <f t="shared" si="1"/>
        <v>0</v>
      </c>
      <c r="Q53" s="178">
        <v>0</v>
      </c>
      <c r="R53" s="178">
        <f t="shared" si="2"/>
        <v>0</v>
      </c>
      <c r="S53" s="151" t="s">
        <v>250</v>
      </c>
    </row>
    <row r="54" spans="1:19" x14ac:dyDescent="0.4">
      <c r="A54" s="331"/>
      <c r="B54" s="334"/>
      <c r="C54" s="331"/>
      <c r="D54" s="331"/>
      <c r="E54" s="331"/>
      <c r="F54" s="331"/>
      <c r="G54" s="331"/>
      <c r="H54" s="340"/>
      <c r="I54" s="151" t="s">
        <v>310</v>
      </c>
      <c r="J54" s="214" t="s">
        <v>467</v>
      </c>
      <c r="K54" s="151" t="s">
        <v>499</v>
      </c>
      <c r="L54" s="214">
        <v>2</v>
      </c>
      <c r="M54" s="175">
        <v>0</v>
      </c>
      <c r="N54" s="176">
        <v>0</v>
      </c>
      <c r="O54" s="177">
        <v>25220</v>
      </c>
      <c r="P54" s="177">
        <f t="shared" si="1"/>
        <v>0</v>
      </c>
      <c r="Q54" s="178">
        <v>0</v>
      </c>
      <c r="R54" s="178">
        <f t="shared" si="2"/>
        <v>0</v>
      </c>
      <c r="S54" s="151" t="s">
        <v>250</v>
      </c>
    </row>
    <row r="55" spans="1:19" x14ac:dyDescent="0.4">
      <c r="A55" s="331"/>
      <c r="B55" s="334"/>
      <c r="C55" s="331"/>
      <c r="D55" s="331"/>
      <c r="E55" s="331"/>
      <c r="F55" s="331"/>
      <c r="G55" s="331"/>
      <c r="H55" s="340"/>
      <c r="I55" s="151" t="s">
        <v>311</v>
      </c>
      <c r="J55" s="214">
        <v>1775094</v>
      </c>
      <c r="K55" s="151" t="s">
        <v>502</v>
      </c>
      <c r="L55" s="214">
        <v>3</v>
      </c>
      <c r="M55" s="175">
        <v>0</v>
      </c>
      <c r="N55" s="176">
        <v>0</v>
      </c>
      <c r="O55" s="177">
        <v>1000</v>
      </c>
      <c r="P55" s="177">
        <f t="shared" si="1"/>
        <v>0</v>
      </c>
      <c r="Q55" s="178">
        <v>0</v>
      </c>
      <c r="R55" s="178">
        <f t="shared" si="2"/>
        <v>0</v>
      </c>
      <c r="S55" s="151" t="s">
        <v>250</v>
      </c>
    </row>
    <row r="56" spans="1:19" x14ac:dyDescent="0.4">
      <c r="A56" s="331"/>
      <c r="B56" s="334"/>
      <c r="C56" s="331"/>
      <c r="D56" s="331"/>
      <c r="E56" s="331"/>
      <c r="F56" s="331"/>
      <c r="G56" s="331"/>
      <c r="H56" s="340"/>
      <c r="I56" s="151" t="s">
        <v>312</v>
      </c>
      <c r="J56" s="214">
        <v>2618317</v>
      </c>
      <c r="K56" s="151" t="s">
        <v>500</v>
      </c>
      <c r="L56" s="214">
        <v>3</v>
      </c>
      <c r="M56" s="175">
        <v>0</v>
      </c>
      <c r="N56" s="176">
        <v>0</v>
      </c>
      <c r="O56" s="177">
        <v>166005</v>
      </c>
      <c r="P56" s="177">
        <f t="shared" si="1"/>
        <v>0</v>
      </c>
      <c r="Q56" s="178">
        <v>0</v>
      </c>
      <c r="R56" s="178">
        <f t="shared" si="2"/>
        <v>0</v>
      </c>
      <c r="S56" s="151" t="s">
        <v>250</v>
      </c>
    </row>
    <row r="57" spans="1:19" x14ac:dyDescent="0.4">
      <c r="A57" s="331"/>
      <c r="B57" s="334"/>
      <c r="C57" s="331"/>
      <c r="D57" s="331"/>
      <c r="E57" s="331"/>
      <c r="F57" s="331"/>
      <c r="G57" s="331"/>
      <c r="H57" s="340"/>
      <c r="I57" s="151" t="s">
        <v>313</v>
      </c>
      <c r="J57" s="214" t="s">
        <v>467</v>
      </c>
      <c r="K57" s="151" t="s">
        <v>503</v>
      </c>
      <c r="L57" s="214">
        <v>7</v>
      </c>
      <c r="M57" s="175">
        <v>0</v>
      </c>
      <c r="N57" s="176">
        <v>0</v>
      </c>
      <c r="O57" s="177">
        <v>6500</v>
      </c>
      <c r="P57" s="177">
        <f t="shared" si="1"/>
        <v>0</v>
      </c>
      <c r="Q57" s="178">
        <v>0</v>
      </c>
      <c r="R57" s="178">
        <f t="shared" si="2"/>
        <v>0</v>
      </c>
      <c r="S57" s="151" t="s">
        <v>250</v>
      </c>
    </row>
    <row r="58" spans="1:19" x14ac:dyDescent="0.4">
      <c r="A58" s="331"/>
      <c r="B58" s="334"/>
      <c r="C58" s="331"/>
      <c r="D58" s="331"/>
      <c r="E58" s="331"/>
      <c r="F58" s="331"/>
      <c r="G58" s="331"/>
      <c r="H58" s="340"/>
      <c r="I58" s="151" t="s">
        <v>314</v>
      </c>
      <c r="J58" s="214">
        <v>9381947</v>
      </c>
      <c r="K58" s="222" t="s">
        <v>504</v>
      </c>
      <c r="L58" s="214">
        <v>10</v>
      </c>
      <c r="M58" s="175">
        <v>0</v>
      </c>
      <c r="N58" s="176">
        <v>0</v>
      </c>
      <c r="O58" s="177">
        <v>3200</v>
      </c>
      <c r="P58" s="177">
        <f t="shared" si="1"/>
        <v>0</v>
      </c>
      <c r="Q58" s="178">
        <v>0</v>
      </c>
      <c r="R58" s="178">
        <f t="shared" si="2"/>
        <v>0</v>
      </c>
      <c r="S58" s="151" t="s">
        <v>250</v>
      </c>
    </row>
    <row r="59" spans="1:19" x14ac:dyDescent="0.4">
      <c r="A59" s="331"/>
      <c r="B59" s="334"/>
      <c r="C59" s="331"/>
      <c r="D59" s="331"/>
      <c r="E59" s="331"/>
      <c r="F59" s="331"/>
      <c r="G59" s="331"/>
      <c r="H59" s="340"/>
      <c r="I59" s="151" t="s">
        <v>315</v>
      </c>
      <c r="J59" s="214">
        <v>10355392</v>
      </c>
      <c r="K59" s="222" t="s">
        <v>505</v>
      </c>
      <c r="L59" s="214">
        <v>20</v>
      </c>
      <c r="M59" s="175">
        <v>0</v>
      </c>
      <c r="N59" s="176">
        <v>0</v>
      </c>
      <c r="O59" s="177">
        <v>2452</v>
      </c>
      <c r="P59" s="177">
        <f t="shared" si="1"/>
        <v>0</v>
      </c>
      <c r="Q59" s="178">
        <v>0</v>
      </c>
      <c r="R59" s="178">
        <f t="shared" si="2"/>
        <v>0</v>
      </c>
      <c r="S59" s="151" t="s">
        <v>250</v>
      </c>
    </row>
    <row r="60" spans="1:19" x14ac:dyDescent="0.4">
      <c r="A60" s="331"/>
      <c r="B60" s="334"/>
      <c r="C60" s="331"/>
      <c r="D60" s="331"/>
      <c r="E60" s="331"/>
      <c r="F60" s="331"/>
      <c r="G60" s="331"/>
      <c r="H60" s="340"/>
      <c r="I60" s="151" t="s">
        <v>316</v>
      </c>
      <c r="J60" s="214">
        <v>2316689</v>
      </c>
      <c r="K60" s="222" t="s">
        <v>506</v>
      </c>
      <c r="L60" s="214">
        <v>6</v>
      </c>
      <c r="M60" s="175">
        <v>0</v>
      </c>
      <c r="N60" s="176">
        <v>0</v>
      </c>
      <c r="O60" s="177">
        <v>19557</v>
      </c>
      <c r="P60" s="177">
        <f t="shared" si="1"/>
        <v>0</v>
      </c>
      <c r="Q60" s="178">
        <v>0</v>
      </c>
      <c r="R60" s="178">
        <f t="shared" si="2"/>
        <v>0</v>
      </c>
      <c r="S60" s="151" t="s">
        <v>250</v>
      </c>
    </row>
    <row r="61" spans="1:19" x14ac:dyDescent="0.4">
      <c r="A61" s="331"/>
      <c r="B61" s="334"/>
      <c r="C61" s="331"/>
      <c r="D61" s="331"/>
      <c r="E61" s="331"/>
      <c r="F61" s="331"/>
      <c r="G61" s="331"/>
      <c r="H61" s="340"/>
      <c r="I61" s="151" t="s">
        <v>317</v>
      </c>
      <c r="J61" s="214">
        <v>2698255</v>
      </c>
      <c r="K61" s="222" t="s">
        <v>507</v>
      </c>
      <c r="L61" s="214">
        <v>3</v>
      </c>
      <c r="M61" s="175">
        <v>0</v>
      </c>
      <c r="N61" s="176">
        <v>0</v>
      </c>
      <c r="O61" s="177">
        <v>12671</v>
      </c>
      <c r="P61" s="177">
        <f t="shared" si="1"/>
        <v>0</v>
      </c>
      <c r="Q61" s="178">
        <v>0</v>
      </c>
      <c r="R61" s="178">
        <f t="shared" si="2"/>
        <v>0</v>
      </c>
      <c r="S61" s="151" t="s">
        <v>250</v>
      </c>
    </row>
    <row r="62" spans="1:19" x14ac:dyDescent="0.4">
      <c r="A62" s="331"/>
      <c r="B62" s="334"/>
      <c r="C62" s="331"/>
      <c r="D62" s="331"/>
      <c r="E62" s="331"/>
      <c r="F62" s="331"/>
      <c r="G62" s="331"/>
      <c r="H62" s="340"/>
      <c r="I62" s="151" t="s">
        <v>318</v>
      </c>
      <c r="J62" s="214">
        <v>1817724</v>
      </c>
      <c r="K62" s="222" t="s">
        <v>508</v>
      </c>
      <c r="L62" s="214">
        <v>3</v>
      </c>
      <c r="M62" s="175">
        <v>0</v>
      </c>
      <c r="N62" s="176">
        <v>0</v>
      </c>
      <c r="O62" s="177">
        <v>3000</v>
      </c>
      <c r="P62" s="177">
        <f t="shared" si="1"/>
        <v>0</v>
      </c>
      <c r="Q62" s="178">
        <v>0</v>
      </c>
      <c r="R62" s="178">
        <f t="shared" si="2"/>
        <v>0</v>
      </c>
      <c r="S62" s="151" t="s">
        <v>250</v>
      </c>
    </row>
    <row r="63" spans="1:19" x14ac:dyDescent="0.4">
      <c r="A63" s="331"/>
      <c r="B63" s="334"/>
      <c r="C63" s="331"/>
      <c r="D63" s="331"/>
      <c r="E63" s="331"/>
      <c r="F63" s="331"/>
      <c r="G63" s="331"/>
      <c r="H63" s="340"/>
      <c r="I63" s="151" t="s">
        <v>319</v>
      </c>
      <c r="J63" s="214">
        <v>11977689</v>
      </c>
      <c r="K63" s="222" t="s">
        <v>509</v>
      </c>
      <c r="L63" s="214">
        <v>3</v>
      </c>
      <c r="M63" s="175">
        <v>0</v>
      </c>
      <c r="N63" s="176">
        <v>0</v>
      </c>
      <c r="O63" s="177">
        <v>41019</v>
      </c>
      <c r="P63" s="177">
        <f t="shared" si="1"/>
        <v>0</v>
      </c>
      <c r="Q63" s="178">
        <v>0</v>
      </c>
      <c r="R63" s="178">
        <f t="shared" si="2"/>
        <v>0</v>
      </c>
      <c r="S63" s="151" t="s">
        <v>250</v>
      </c>
    </row>
    <row r="64" spans="1:19" x14ac:dyDescent="0.4">
      <c r="A64" s="331"/>
      <c r="B64" s="334"/>
      <c r="C64" s="331"/>
      <c r="D64" s="331"/>
      <c r="E64" s="331"/>
      <c r="F64" s="331"/>
      <c r="G64" s="331"/>
      <c r="H64" s="340"/>
      <c r="I64" s="151" t="s">
        <v>320</v>
      </c>
      <c r="J64" s="214">
        <v>2234004</v>
      </c>
      <c r="K64" s="222" t="s">
        <v>510</v>
      </c>
      <c r="L64" s="214">
        <v>3</v>
      </c>
      <c r="M64" s="175">
        <v>0</v>
      </c>
      <c r="N64" s="176">
        <v>0</v>
      </c>
      <c r="O64" s="177">
        <v>68575</v>
      </c>
      <c r="P64" s="177">
        <f t="shared" si="1"/>
        <v>0</v>
      </c>
      <c r="Q64" s="178">
        <v>0</v>
      </c>
      <c r="R64" s="178">
        <f t="shared" si="2"/>
        <v>0</v>
      </c>
      <c r="S64" s="151" t="s">
        <v>250</v>
      </c>
    </row>
    <row r="65" spans="1:19" x14ac:dyDescent="0.4">
      <c r="A65" s="331"/>
      <c r="B65" s="334"/>
      <c r="C65" s="331"/>
      <c r="D65" s="331"/>
      <c r="E65" s="331"/>
      <c r="F65" s="331"/>
      <c r="G65" s="331"/>
      <c r="H65" s="340"/>
      <c r="I65" s="151" t="s">
        <v>321</v>
      </c>
      <c r="J65" s="214">
        <v>9857247</v>
      </c>
      <c r="K65" s="222" t="s">
        <v>511</v>
      </c>
      <c r="L65" s="214">
        <v>3</v>
      </c>
      <c r="M65" s="175">
        <v>0</v>
      </c>
      <c r="N65" s="176">
        <v>0</v>
      </c>
      <c r="O65" s="177">
        <v>20925</v>
      </c>
      <c r="P65" s="177">
        <f t="shared" si="1"/>
        <v>0</v>
      </c>
      <c r="Q65" s="178">
        <v>0</v>
      </c>
      <c r="R65" s="178">
        <f t="shared" si="2"/>
        <v>0</v>
      </c>
      <c r="S65" s="151" t="s">
        <v>250</v>
      </c>
    </row>
    <row r="66" spans="1:19" x14ac:dyDescent="0.4">
      <c r="A66" s="331"/>
      <c r="B66" s="334"/>
      <c r="C66" s="331"/>
      <c r="D66" s="331"/>
      <c r="E66" s="331"/>
      <c r="F66" s="331"/>
      <c r="G66" s="331"/>
      <c r="H66" s="340"/>
      <c r="I66" s="151" t="s">
        <v>322</v>
      </c>
      <c r="J66" s="214">
        <v>6892382</v>
      </c>
      <c r="K66" s="222" t="s">
        <v>512</v>
      </c>
      <c r="L66" s="214">
        <v>24</v>
      </c>
      <c r="M66" s="175">
        <v>0</v>
      </c>
      <c r="N66" s="176">
        <v>0</v>
      </c>
      <c r="O66" s="177">
        <v>700</v>
      </c>
      <c r="P66" s="177">
        <f t="shared" si="1"/>
        <v>0</v>
      </c>
      <c r="Q66" s="178">
        <v>0</v>
      </c>
      <c r="R66" s="178">
        <f t="shared" si="2"/>
        <v>0</v>
      </c>
      <c r="S66" s="151" t="s">
        <v>250</v>
      </c>
    </row>
    <row r="67" spans="1:19" x14ac:dyDescent="0.4">
      <c r="A67" s="331"/>
      <c r="B67" s="334"/>
      <c r="C67" s="331"/>
      <c r="D67" s="331"/>
      <c r="E67" s="331"/>
      <c r="F67" s="331"/>
      <c r="G67" s="331"/>
      <c r="H67" s="340"/>
      <c r="I67" s="151" t="s">
        <v>323</v>
      </c>
      <c r="J67" s="214">
        <v>999431325</v>
      </c>
      <c r="K67" s="222" t="s">
        <v>513</v>
      </c>
      <c r="L67" s="214">
        <v>2</v>
      </c>
      <c r="M67" s="175">
        <v>0</v>
      </c>
      <c r="N67" s="176">
        <v>0</v>
      </c>
      <c r="O67" s="177">
        <v>19500</v>
      </c>
      <c r="P67" s="177">
        <f t="shared" si="1"/>
        <v>0</v>
      </c>
      <c r="Q67" s="178">
        <v>0</v>
      </c>
      <c r="R67" s="178">
        <f t="shared" si="2"/>
        <v>0</v>
      </c>
      <c r="S67" s="151" t="s">
        <v>250</v>
      </c>
    </row>
    <row r="68" spans="1:19" x14ac:dyDescent="0.4">
      <c r="A68" s="331"/>
      <c r="B68" s="334"/>
      <c r="C68" s="331"/>
      <c r="D68" s="331"/>
      <c r="E68" s="331"/>
      <c r="F68" s="331"/>
      <c r="G68" s="331"/>
      <c r="H68" s="340"/>
      <c r="I68" s="151" t="s">
        <v>324</v>
      </c>
      <c r="J68" s="214">
        <v>9852737</v>
      </c>
      <c r="K68" s="222" t="s">
        <v>514</v>
      </c>
      <c r="L68" s="214">
        <v>1</v>
      </c>
      <c r="M68" s="175">
        <v>0</v>
      </c>
      <c r="N68" s="176">
        <v>0</v>
      </c>
      <c r="O68" s="177">
        <v>27500</v>
      </c>
      <c r="P68" s="177">
        <f t="shared" si="1"/>
        <v>0</v>
      </c>
      <c r="Q68" s="178">
        <v>0</v>
      </c>
      <c r="R68" s="178">
        <f t="shared" si="2"/>
        <v>0</v>
      </c>
      <c r="S68" s="151" t="s">
        <v>250</v>
      </c>
    </row>
    <row r="69" spans="1:19" x14ac:dyDescent="0.4">
      <c r="A69" s="331"/>
      <c r="B69" s="334"/>
      <c r="C69" s="331"/>
      <c r="D69" s="331"/>
      <c r="E69" s="331"/>
      <c r="F69" s="331"/>
      <c r="G69" s="331"/>
      <c r="H69" s="340"/>
      <c r="I69" s="151" t="s">
        <v>325</v>
      </c>
      <c r="J69" s="214">
        <v>9150015794068</v>
      </c>
      <c r="K69" s="222" t="s">
        <v>515</v>
      </c>
      <c r="L69" s="214">
        <v>2</v>
      </c>
      <c r="M69" s="175">
        <v>0</v>
      </c>
      <c r="N69" s="176">
        <v>0</v>
      </c>
      <c r="O69" s="177">
        <v>12500</v>
      </c>
      <c r="P69" s="177">
        <f t="shared" si="1"/>
        <v>0</v>
      </c>
      <c r="Q69" s="178">
        <v>0</v>
      </c>
      <c r="R69" s="178">
        <f t="shared" si="2"/>
        <v>0</v>
      </c>
      <c r="S69" s="151" t="s">
        <v>250</v>
      </c>
    </row>
    <row r="70" spans="1:19" x14ac:dyDescent="0.4">
      <c r="A70" s="331"/>
      <c r="B70" s="334"/>
      <c r="C70" s="331"/>
      <c r="D70" s="331"/>
      <c r="E70" s="331"/>
      <c r="F70" s="331"/>
      <c r="G70" s="331"/>
      <c r="H70" s="340"/>
      <c r="I70" s="151" t="s">
        <v>326</v>
      </c>
      <c r="J70" s="214">
        <v>660868684</v>
      </c>
      <c r="K70" s="222" t="s">
        <v>516</v>
      </c>
      <c r="L70" s="214">
        <v>1</v>
      </c>
      <c r="M70" s="175">
        <v>0</v>
      </c>
      <c r="N70" s="176">
        <v>0</v>
      </c>
      <c r="O70" s="177">
        <v>27500</v>
      </c>
      <c r="P70" s="177">
        <f t="shared" si="1"/>
        <v>0</v>
      </c>
      <c r="Q70" s="178">
        <v>0</v>
      </c>
      <c r="R70" s="178">
        <f t="shared" si="2"/>
        <v>0</v>
      </c>
      <c r="S70" s="151" t="s">
        <v>250</v>
      </c>
    </row>
    <row r="71" spans="1:19" x14ac:dyDescent="0.4">
      <c r="A71" s="331"/>
      <c r="B71" s="334"/>
      <c r="C71" s="331"/>
      <c r="D71" s="331"/>
      <c r="E71" s="331"/>
      <c r="F71" s="331"/>
      <c r="G71" s="331"/>
      <c r="H71" s="340"/>
      <c r="I71" s="151" t="s">
        <v>327</v>
      </c>
      <c r="J71" s="214">
        <v>992761600</v>
      </c>
      <c r="K71" s="222" t="s">
        <v>517</v>
      </c>
      <c r="L71" s="214">
        <v>3</v>
      </c>
      <c r="M71" s="175">
        <v>0</v>
      </c>
      <c r="N71" s="176">
        <v>0</v>
      </c>
      <c r="O71" s="177">
        <v>6990</v>
      </c>
      <c r="P71" s="177">
        <f t="shared" si="1"/>
        <v>0</v>
      </c>
      <c r="Q71" s="178">
        <v>0</v>
      </c>
      <c r="R71" s="178">
        <f t="shared" si="2"/>
        <v>0</v>
      </c>
      <c r="S71" s="151" t="s">
        <v>250</v>
      </c>
    </row>
    <row r="72" spans="1:19" x14ac:dyDescent="0.4">
      <c r="A72" s="331"/>
      <c r="B72" s="334"/>
      <c r="C72" s="331"/>
      <c r="D72" s="331"/>
      <c r="E72" s="331"/>
      <c r="F72" s="331"/>
      <c r="G72" s="331"/>
      <c r="H72" s="340"/>
      <c r="I72" s="151" t="s">
        <v>328</v>
      </c>
      <c r="J72" s="214" t="s">
        <v>468</v>
      </c>
      <c r="K72" s="151" t="s">
        <v>518</v>
      </c>
      <c r="L72" s="214">
        <v>3</v>
      </c>
      <c r="M72" s="175">
        <v>0</v>
      </c>
      <c r="N72" s="176">
        <v>0</v>
      </c>
      <c r="O72" s="177">
        <v>6990</v>
      </c>
      <c r="P72" s="177">
        <f t="shared" si="1"/>
        <v>0</v>
      </c>
      <c r="Q72" s="178">
        <v>0</v>
      </c>
      <c r="R72" s="178">
        <f t="shared" si="2"/>
        <v>0</v>
      </c>
      <c r="S72" s="151" t="s">
        <v>250</v>
      </c>
    </row>
    <row r="73" spans="1:19" x14ac:dyDescent="0.4">
      <c r="A73" s="331"/>
      <c r="B73" s="334"/>
      <c r="C73" s="331"/>
      <c r="D73" s="331"/>
      <c r="E73" s="331"/>
      <c r="F73" s="331"/>
      <c r="G73" s="331"/>
      <c r="H73" s="340"/>
      <c r="I73" s="151" t="s">
        <v>329</v>
      </c>
      <c r="J73" s="151">
        <v>7542595</v>
      </c>
      <c r="K73" s="151" t="s">
        <v>519</v>
      </c>
      <c r="L73" s="214">
        <v>3</v>
      </c>
      <c r="M73" s="175">
        <v>0</v>
      </c>
      <c r="N73" s="176">
        <v>0</v>
      </c>
      <c r="O73" s="177">
        <v>6990</v>
      </c>
      <c r="P73" s="177">
        <f t="shared" si="1"/>
        <v>0</v>
      </c>
      <c r="Q73" s="178">
        <v>0</v>
      </c>
      <c r="R73" s="178">
        <f t="shared" si="2"/>
        <v>0</v>
      </c>
      <c r="S73" s="151" t="s">
        <v>250</v>
      </c>
    </row>
    <row r="74" spans="1:19" ht="15.45" thickBot="1" x14ac:dyDescent="0.45">
      <c r="A74" s="337"/>
      <c r="B74" s="338"/>
      <c r="C74" s="337"/>
      <c r="D74" s="337"/>
      <c r="E74" s="337"/>
      <c r="F74" s="337"/>
      <c r="G74" s="337"/>
      <c r="H74" s="341"/>
      <c r="I74" s="151" t="s">
        <v>330</v>
      </c>
      <c r="J74" s="151">
        <v>9150013306167</v>
      </c>
      <c r="K74" s="151" t="s">
        <v>520</v>
      </c>
      <c r="L74" s="214">
        <v>1</v>
      </c>
      <c r="M74" s="175">
        <v>0</v>
      </c>
      <c r="N74" s="176">
        <v>0</v>
      </c>
      <c r="O74" s="177">
        <v>158569</v>
      </c>
      <c r="P74" s="177">
        <f t="shared" si="1"/>
        <v>0</v>
      </c>
      <c r="Q74" s="178">
        <v>0</v>
      </c>
      <c r="R74" s="178">
        <f t="shared" si="2"/>
        <v>0</v>
      </c>
      <c r="S74" s="151" t="s">
        <v>250</v>
      </c>
    </row>
    <row r="75" spans="1:19" s="190" customFormat="1" ht="20.149999999999999" thickBot="1" x14ac:dyDescent="0.45">
      <c r="A75" s="158"/>
      <c r="B75" s="158"/>
      <c r="C75" s="158"/>
      <c r="D75" s="158"/>
      <c r="E75" s="158"/>
      <c r="F75" s="158"/>
      <c r="G75" s="158"/>
      <c r="H75" s="158"/>
      <c r="I75" s="158"/>
      <c r="J75" s="158"/>
      <c r="K75" s="159"/>
      <c r="L75" s="159"/>
      <c r="M75" s="158"/>
      <c r="N75" s="158"/>
      <c r="O75" s="186" t="s">
        <v>15</v>
      </c>
      <c r="P75" s="187">
        <f>SUM(P23:P74)</f>
        <v>0</v>
      </c>
      <c r="Q75" s="186" t="s">
        <v>15</v>
      </c>
      <c r="R75" s="187">
        <f>SUM(R23:R74)</f>
        <v>0</v>
      </c>
      <c r="S75" s="158"/>
    </row>
  </sheetData>
  <mergeCells count="44">
    <mergeCell ref="A2:A5"/>
    <mergeCell ref="C2:C5"/>
    <mergeCell ref="D2:D5"/>
    <mergeCell ref="I2:N2"/>
    <mergeCell ref="I17:N17"/>
    <mergeCell ref="G17:G18"/>
    <mergeCell ref="H17:H18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I22:N22"/>
    <mergeCell ref="I12:N12"/>
    <mergeCell ref="B2:B5"/>
    <mergeCell ref="D17:D18"/>
    <mergeCell ref="B17:B18"/>
    <mergeCell ref="C17:C18"/>
    <mergeCell ref="E2:E5"/>
    <mergeCell ref="F22:F74"/>
    <mergeCell ref="H22:H74"/>
    <mergeCell ref="E22:E74"/>
    <mergeCell ref="E17:E18"/>
    <mergeCell ref="F17:F18"/>
    <mergeCell ref="G12:G13"/>
    <mergeCell ref="H12:H13"/>
    <mergeCell ref="G2:G5"/>
    <mergeCell ref="H2:H5"/>
    <mergeCell ref="G22:G74"/>
    <mergeCell ref="F12:F13"/>
    <mergeCell ref="A22:A74"/>
    <mergeCell ref="C22:C74"/>
    <mergeCell ref="D22:D74"/>
    <mergeCell ref="B22:B74"/>
    <mergeCell ref="A17:A18"/>
    <mergeCell ref="A12:A13"/>
    <mergeCell ref="B12:B13"/>
    <mergeCell ref="C12:C13"/>
    <mergeCell ref="D12:D13"/>
    <mergeCell ref="E12:E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</sheetPr>
  <dimension ref="A1:S34"/>
  <sheetViews>
    <sheetView topLeftCell="G25" zoomScale="70" zoomScaleNormal="70" workbookViewId="0">
      <selection activeCell="M35" sqref="M35"/>
    </sheetView>
  </sheetViews>
  <sheetFormatPr baseColWidth="10" defaultColWidth="11.15234375" defaultRowHeight="15" x14ac:dyDescent="0.4"/>
  <cols>
    <col min="1" max="1" width="3.84375" style="154" bestFit="1" customWidth="1"/>
    <col min="2" max="2" width="13.69140625" style="154" hidden="1" customWidth="1"/>
    <col min="3" max="3" width="12.69140625" style="154" hidden="1" customWidth="1"/>
    <col min="4" max="4" width="13.3828125" style="154" bestFit="1" customWidth="1"/>
    <col min="5" max="5" width="12.53515625" style="154" bestFit="1" customWidth="1"/>
    <col min="6" max="6" width="10" style="154" bestFit="1" customWidth="1"/>
    <col min="7" max="7" width="32.53515625" style="154" bestFit="1" customWidth="1"/>
    <col min="8" max="8" width="9.53515625" style="154" bestFit="1" customWidth="1"/>
    <col min="9" max="9" width="8.23046875" style="154" bestFit="1" customWidth="1"/>
    <col min="10" max="10" width="9.3828125" style="154" bestFit="1" customWidth="1"/>
    <col min="11" max="11" width="43.53515625" style="155" bestFit="1" customWidth="1"/>
    <col min="12" max="12" width="12" style="155" bestFit="1" customWidth="1"/>
    <col min="13" max="13" width="13.53515625" style="154" bestFit="1" customWidth="1"/>
    <col min="14" max="15" width="14.3828125" style="154" bestFit="1" customWidth="1"/>
    <col min="16" max="16" width="18.53515625" style="154" bestFit="1" customWidth="1"/>
    <col min="17" max="17" width="14.3828125" style="172" bestFit="1" customWidth="1"/>
    <col min="18" max="18" width="18.84375" style="172" bestFit="1" customWidth="1"/>
    <col min="19" max="19" width="37.23046875" style="172" customWidth="1"/>
    <col min="20" max="16384" width="11.15234375" style="172"/>
  </cols>
  <sheetData>
    <row r="1" spans="1:19" s="149" customFormat="1" ht="46.3" x14ac:dyDescent="0.4">
      <c r="A1" s="147" t="s">
        <v>164</v>
      </c>
      <c r="B1" s="147" t="s">
        <v>40</v>
      </c>
      <c r="C1" s="147" t="s">
        <v>41</v>
      </c>
      <c r="D1" s="147" t="s">
        <v>42</v>
      </c>
      <c r="E1" s="147" t="s">
        <v>159</v>
      </c>
      <c r="F1" s="148" t="s">
        <v>77</v>
      </c>
      <c r="G1" s="147" t="s">
        <v>546</v>
      </c>
      <c r="H1" s="147" t="s">
        <v>432</v>
      </c>
      <c r="I1" s="147" t="s">
        <v>545</v>
      </c>
      <c r="J1" s="147" t="s">
        <v>172</v>
      </c>
      <c r="K1" s="147" t="s">
        <v>549</v>
      </c>
      <c r="L1" s="147" t="s">
        <v>550</v>
      </c>
      <c r="M1" s="147" t="s">
        <v>179</v>
      </c>
      <c r="N1" s="147" t="s">
        <v>551</v>
      </c>
      <c r="O1" s="148" t="s">
        <v>552</v>
      </c>
      <c r="P1" s="148" t="s">
        <v>553</v>
      </c>
      <c r="Q1" s="148" t="s">
        <v>554</v>
      </c>
      <c r="R1" s="148" t="s">
        <v>555</v>
      </c>
      <c r="S1" s="147" t="s">
        <v>174</v>
      </c>
    </row>
    <row r="2" spans="1:19" x14ac:dyDescent="0.4">
      <c r="A2" s="325">
        <v>1</v>
      </c>
      <c r="B2" s="329" t="s">
        <v>44</v>
      </c>
      <c r="C2" s="325" t="s">
        <v>14</v>
      </c>
      <c r="D2" s="325" t="s">
        <v>45</v>
      </c>
      <c r="E2" s="325" t="s">
        <v>171</v>
      </c>
      <c r="F2" s="325" t="s">
        <v>171</v>
      </c>
      <c r="G2" s="325" t="s">
        <v>180</v>
      </c>
      <c r="H2" s="325" t="s">
        <v>171</v>
      </c>
      <c r="I2" s="326" t="s">
        <v>522</v>
      </c>
      <c r="J2" s="327"/>
      <c r="K2" s="327"/>
      <c r="L2" s="327"/>
      <c r="M2" s="327"/>
      <c r="N2" s="327"/>
      <c r="O2" s="180"/>
      <c r="P2" s="181"/>
      <c r="Q2" s="181"/>
    </row>
    <row r="3" spans="1:19" ht="30" x14ac:dyDescent="0.4">
      <c r="A3" s="325"/>
      <c r="B3" s="329"/>
      <c r="C3" s="325"/>
      <c r="D3" s="325"/>
      <c r="E3" s="325"/>
      <c r="F3" s="325"/>
      <c r="G3" s="325"/>
      <c r="H3" s="325"/>
      <c r="I3" s="160" t="s">
        <v>78</v>
      </c>
      <c r="J3" s="160" t="s">
        <v>171</v>
      </c>
      <c r="K3" s="160" t="s">
        <v>523</v>
      </c>
      <c r="L3" s="174">
        <v>200</v>
      </c>
      <c r="M3" s="175">
        <v>0</v>
      </c>
      <c r="N3" s="176">
        <v>0</v>
      </c>
      <c r="O3" s="177">
        <v>250</v>
      </c>
      <c r="P3" s="177">
        <f>M3*O3</f>
        <v>0</v>
      </c>
      <c r="Q3" s="178">
        <v>0</v>
      </c>
      <c r="R3" s="178">
        <f>N3*Q3</f>
        <v>0</v>
      </c>
      <c r="S3" s="197" t="s">
        <v>526</v>
      </c>
    </row>
    <row r="4" spans="1:19" ht="30" x14ac:dyDescent="0.4">
      <c r="A4" s="325"/>
      <c r="B4" s="329"/>
      <c r="C4" s="325"/>
      <c r="D4" s="325"/>
      <c r="E4" s="325"/>
      <c r="F4" s="325"/>
      <c r="G4" s="325"/>
      <c r="H4" s="325"/>
      <c r="I4" s="160" t="s">
        <v>79</v>
      </c>
      <c r="J4" s="160" t="s">
        <v>171</v>
      </c>
      <c r="K4" s="160" t="s">
        <v>524</v>
      </c>
      <c r="L4" s="174">
        <v>200</v>
      </c>
      <c r="M4" s="175">
        <v>0</v>
      </c>
      <c r="N4" s="176">
        <v>0</v>
      </c>
      <c r="O4" s="177">
        <v>250</v>
      </c>
      <c r="P4" s="177">
        <f>M4*O4</f>
        <v>0</v>
      </c>
      <c r="Q4" s="178">
        <v>0</v>
      </c>
      <c r="R4" s="178">
        <f>N4*Q4</f>
        <v>0</v>
      </c>
      <c r="S4" s="197" t="s">
        <v>526</v>
      </c>
    </row>
    <row r="5" spans="1:19" ht="15.45" thickBot="1" x14ac:dyDescent="0.45">
      <c r="A5" s="325"/>
      <c r="B5" s="329"/>
      <c r="C5" s="325"/>
      <c r="D5" s="325"/>
      <c r="E5" s="325"/>
      <c r="F5" s="325"/>
      <c r="G5" s="325"/>
      <c r="H5" s="325"/>
      <c r="I5" s="150" t="s">
        <v>80</v>
      </c>
      <c r="J5" s="150" t="s">
        <v>171</v>
      </c>
      <c r="K5" s="150" t="s">
        <v>525</v>
      </c>
      <c r="L5" s="153">
        <v>100</v>
      </c>
      <c r="M5" s="175">
        <v>0</v>
      </c>
      <c r="N5" s="176">
        <v>0</v>
      </c>
      <c r="O5" s="177">
        <v>250</v>
      </c>
      <c r="P5" s="177">
        <f>M5*O5</f>
        <v>0</v>
      </c>
      <c r="Q5" s="178">
        <v>0</v>
      </c>
      <c r="R5" s="178">
        <f>N5*Q5</f>
        <v>0</v>
      </c>
      <c r="S5" s="193" t="s">
        <v>294</v>
      </c>
    </row>
    <row r="6" spans="1:19" s="190" customFormat="1" ht="20.149999999999999" thickBot="1" x14ac:dyDescent="0.45">
      <c r="A6" s="158"/>
      <c r="B6" s="158"/>
      <c r="C6" s="158"/>
      <c r="D6" s="158"/>
      <c r="E6" s="158"/>
      <c r="F6" s="158"/>
      <c r="G6" s="158"/>
      <c r="H6" s="158"/>
      <c r="I6" s="158"/>
      <c r="J6" s="158"/>
      <c r="K6" s="159"/>
      <c r="L6" s="159"/>
      <c r="M6" s="158"/>
      <c r="N6" s="158"/>
      <c r="O6" s="186" t="s">
        <v>15</v>
      </c>
      <c r="P6" s="187">
        <f>SUM(P3:P5)</f>
        <v>0</v>
      </c>
      <c r="Q6" s="186" t="s">
        <v>15</v>
      </c>
      <c r="R6" s="187">
        <f>SUM(R3:R5)</f>
        <v>0</v>
      </c>
      <c r="S6" s="158"/>
    </row>
    <row r="7" spans="1:19" s="179" customFormat="1" x14ac:dyDescent="0.4">
      <c r="A7" s="162"/>
      <c r="B7" s="198"/>
      <c r="C7" s="162"/>
      <c r="D7" s="162"/>
      <c r="E7" s="162"/>
      <c r="F7" s="162"/>
      <c r="G7" s="162"/>
      <c r="H7" s="164"/>
      <c r="I7" s="164"/>
      <c r="J7" s="164"/>
      <c r="K7" s="164"/>
      <c r="L7" s="164"/>
      <c r="M7" s="199"/>
      <c r="N7" s="165"/>
      <c r="O7" s="200"/>
      <c r="P7" s="162"/>
    </row>
    <row r="8" spans="1:19" s="149" customFormat="1" ht="46.3" x14ac:dyDescent="0.4">
      <c r="A8" s="147" t="s">
        <v>164</v>
      </c>
      <c r="B8" s="147" t="s">
        <v>40</v>
      </c>
      <c r="C8" s="147" t="s">
        <v>41</v>
      </c>
      <c r="D8" s="147" t="s">
        <v>42</v>
      </c>
      <c r="E8" s="147" t="s">
        <v>159</v>
      </c>
      <c r="F8" s="148" t="s">
        <v>77</v>
      </c>
      <c r="G8" s="147" t="s">
        <v>546</v>
      </c>
      <c r="H8" s="147" t="s">
        <v>432</v>
      </c>
      <c r="I8" s="147" t="s">
        <v>545</v>
      </c>
      <c r="J8" s="147" t="s">
        <v>172</v>
      </c>
      <c r="K8" s="147" t="s">
        <v>549</v>
      </c>
      <c r="L8" s="147" t="s">
        <v>550</v>
      </c>
      <c r="M8" s="147" t="s">
        <v>179</v>
      </c>
      <c r="N8" s="147" t="s">
        <v>551</v>
      </c>
      <c r="O8" s="148" t="s">
        <v>552</v>
      </c>
      <c r="P8" s="148" t="s">
        <v>553</v>
      </c>
      <c r="Q8" s="148" t="s">
        <v>554</v>
      </c>
      <c r="R8" s="148" t="s">
        <v>555</v>
      </c>
      <c r="S8" s="147" t="s">
        <v>174</v>
      </c>
    </row>
    <row r="9" spans="1:19" x14ac:dyDescent="0.4">
      <c r="A9" s="332">
        <v>1</v>
      </c>
      <c r="B9" s="335">
        <v>45931</v>
      </c>
      <c r="C9" s="332" t="s">
        <v>14</v>
      </c>
      <c r="D9" s="332" t="s">
        <v>194</v>
      </c>
      <c r="E9" s="332" t="s">
        <v>527</v>
      </c>
      <c r="F9" s="330" t="s">
        <v>171</v>
      </c>
      <c r="G9" s="332" t="s">
        <v>180</v>
      </c>
      <c r="H9" s="332" t="s">
        <v>171</v>
      </c>
      <c r="I9" s="326" t="s">
        <v>195</v>
      </c>
      <c r="J9" s="327"/>
      <c r="K9" s="327"/>
      <c r="L9" s="327"/>
      <c r="M9" s="327"/>
      <c r="N9" s="327"/>
      <c r="O9" s="180"/>
      <c r="P9" s="181"/>
      <c r="Q9" s="181"/>
    </row>
    <row r="10" spans="1:19" ht="30" x14ac:dyDescent="0.4">
      <c r="A10" s="325"/>
      <c r="B10" s="325"/>
      <c r="C10" s="325"/>
      <c r="D10" s="325"/>
      <c r="E10" s="325"/>
      <c r="F10" s="332"/>
      <c r="G10" s="325"/>
      <c r="H10" s="325"/>
      <c r="I10" s="160" t="s">
        <v>78</v>
      </c>
      <c r="J10" s="160" t="s">
        <v>171</v>
      </c>
      <c r="K10" s="160" t="s">
        <v>200</v>
      </c>
      <c r="L10" s="174">
        <v>1</v>
      </c>
      <c r="M10" s="175">
        <v>1</v>
      </c>
      <c r="N10" s="176">
        <v>1</v>
      </c>
      <c r="O10" s="177">
        <v>1647683</v>
      </c>
      <c r="P10" s="177">
        <f>M10*O10</f>
        <v>1647683</v>
      </c>
      <c r="Q10" s="178">
        <v>1647683</v>
      </c>
      <c r="R10" s="178">
        <f>N10*Q10</f>
        <v>1647683</v>
      </c>
      <c r="S10" s="197" t="s">
        <v>528</v>
      </c>
    </row>
    <row r="11" spans="1:19" x14ac:dyDescent="0.4">
      <c r="A11" s="325">
        <v>2</v>
      </c>
      <c r="B11" s="329">
        <v>45901</v>
      </c>
      <c r="C11" s="325" t="s">
        <v>14</v>
      </c>
      <c r="D11" s="325" t="s">
        <v>194</v>
      </c>
      <c r="E11" s="343" t="s">
        <v>529</v>
      </c>
      <c r="F11" s="330" t="s">
        <v>171</v>
      </c>
      <c r="G11" s="325" t="s">
        <v>180</v>
      </c>
      <c r="H11" s="325" t="s">
        <v>171</v>
      </c>
      <c r="I11" s="326" t="s">
        <v>196</v>
      </c>
      <c r="J11" s="327"/>
      <c r="K11" s="327"/>
      <c r="L11" s="327"/>
      <c r="M11" s="327"/>
      <c r="N11" s="327"/>
      <c r="O11" s="180"/>
      <c r="P11" s="181"/>
      <c r="Q11" s="181"/>
    </row>
    <row r="12" spans="1:19" ht="30" x14ac:dyDescent="0.4">
      <c r="A12" s="325"/>
      <c r="B12" s="325"/>
      <c r="C12" s="325"/>
      <c r="D12" s="325"/>
      <c r="E12" s="325"/>
      <c r="F12" s="332"/>
      <c r="G12" s="325"/>
      <c r="H12" s="325"/>
      <c r="I12" s="160" t="s">
        <v>78</v>
      </c>
      <c r="J12" s="160" t="s">
        <v>171</v>
      </c>
      <c r="K12" s="160" t="s">
        <v>200</v>
      </c>
      <c r="L12" s="174">
        <v>1</v>
      </c>
      <c r="M12" s="175">
        <v>1</v>
      </c>
      <c r="N12" s="176">
        <v>1</v>
      </c>
      <c r="O12" s="177">
        <v>280000</v>
      </c>
      <c r="P12" s="177">
        <f>M12*O12</f>
        <v>280000</v>
      </c>
      <c r="Q12" s="178">
        <v>280000</v>
      </c>
      <c r="R12" s="178">
        <f>N12*Q12</f>
        <v>280000</v>
      </c>
      <c r="S12" s="197" t="s">
        <v>528</v>
      </c>
    </row>
    <row r="13" spans="1:19" x14ac:dyDescent="0.4">
      <c r="A13" s="325">
        <v>3</v>
      </c>
      <c r="B13" s="325" t="s">
        <v>530</v>
      </c>
      <c r="C13" s="325" t="s">
        <v>14</v>
      </c>
      <c r="D13" s="325" t="s">
        <v>194</v>
      </c>
      <c r="E13" s="325"/>
      <c r="F13" s="330" t="s">
        <v>171</v>
      </c>
      <c r="G13" s="325" t="s">
        <v>180</v>
      </c>
      <c r="H13" s="325" t="s">
        <v>171</v>
      </c>
      <c r="I13" s="326" t="s">
        <v>197</v>
      </c>
      <c r="J13" s="327"/>
      <c r="K13" s="327"/>
      <c r="L13" s="327"/>
      <c r="M13" s="327"/>
      <c r="N13" s="327"/>
      <c r="O13" s="180"/>
      <c r="P13" s="181"/>
      <c r="Q13" s="181"/>
    </row>
    <row r="14" spans="1:19" ht="30" x14ac:dyDescent="0.4">
      <c r="A14" s="325"/>
      <c r="B14" s="325"/>
      <c r="C14" s="325"/>
      <c r="D14" s="325"/>
      <c r="E14" s="325"/>
      <c r="F14" s="332"/>
      <c r="G14" s="325"/>
      <c r="H14" s="325"/>
      <c r="I14" s="160" t="s">
        <v>78</v>
      </c>
      <c r="J14" s="160" t="s">
        <v>171</v>
      </c>
      <c r="K14" s="160" t="s">
        <v>200</v>
      </c>
      <c r="L14" s="174">
        <v>1</v>
      </c>
      <c r="M14" s="175">
        <v>1</v>
      </c>
      <c r="N14" s="176">
        <v>1</v>
      </c>
      <c r="O14" s="177">
        <v>39000</v>
      </c>
      <c r="P14" s="177">
        <f>M14*O14</f>
        <v>39000</v>
      </c>
      <c r="Q14" s="178">
        <v>39000</v>
      </c>
      <c r="R14" s="178">
        <f>N14*Q14</f>
        <v>39000</v>
      </c>
      <c r="S14" s="197" t="s">
        <v>528</v>
      </c>
    </row>
    <row r="15" spans="1:19" x14ac:dyDescent="0.4">
      <c r="A15" s="325">
        <v>4</v>
      </c>
      <c r="B15" s="329">
        <v>45780</v>
      </c>
      <c r="C15" s="325" t="s">
        <v>14</v>
      </c>
      <c r="D15" s="325" t="s">
        <v>194</v>
      </c>
      <c r="E15" s="325" t="s">
        <v>531</v>
      </c>
      <c r="F15" s="330" t="s">
        <v>171</v>
      </c>
      <c r="G15" s="325" t="s">
        <v>180</v>
      </c>
      <c r="H15" s="325" t="s">
        <v>171</v>
      </c>
      <c r="I15" s="326" t="s">
        <v>198</v>
      </c>
      <c r="J15" s="327"/>
      <c r="K15" s="327"/>
      <c r="L15" s="327"/>
      <c r="M15" s="327"/>
      <c r="N15" s="327"/>
      <c r="O15" s="180"/>
      <c r="P15" s="181"/>
      <c r="Q15" s="181"/>
    </row>
    <row r="16" spans="1:19" ht="30" x14ac:dyDescent="0.4">
      <c r="A16" s="325"/>
      <c r="B16" s="325"/>
      <c r="C16" s="325"/>
      <c r="D16" s="325"/>
      <c r="E16" s="325"/>
      <c r="F16" s="332"/>
      <c r="G16" s="325"/>
      <c r="H16" s="325"/>
      <c r="I16" s="160" t="s">
        <v>78</v>
      </c>
      <c r="J16" s="160" t="s">
        <v>171</v>
      </c>
      <c r="K16" s="160" t="s">
        <v>200</v>
      </c>
      <c r="L16" s="174">
        <v>1</v>
      </c>
      <c r="M16" s="175">
        <v>1</v>
      </c>
      <c r="N16" s="176">
        <v>1</v>
      </c>
      <c r="O16" s="177">
        <v>1444350</v>
      </c>
      <c r="P16" s="177">
        <f>M16*O16</f>
        <v>1444350</v>
      </c>
      <c r="Q16" s="178">
        <v>1444350</v>
      </c>
      <c r="R16" s="178">
        <f>N16*Q16</f>
        <v>1444350</v>
      </c>
      <c r="S16" s="197" t="s">
        <v>528</v>
      </c>
    </row>
    <row r="17" spans="1:19" x14ac:dyDescent="0.4">
      <c r="A17" s="325">
        <v>5</v>
      </c>
      <c r="B17" s="325" t="s">
        <v>532</v>
      </c>
      <c r="C17" s="325" t="s">
        <v>14</v>
      </c>
      <c r="D17" s="325" t="s">
        <v>194</v>
      </c>
      <c r="E17" s="325" t="s">
        <v>533</v>
      </c>
      <c r="F17" s="330" t="s">
        <v>171</v>
      </c>
      <c r="G17" s="325" t="s">
        <v>180</v>
      </c>
      <c r="H17" s="325" t="s">
        <v>171</v>
      </c>
      <c r="I17" s="326" t="s">
        <v>199</v>
      </c>
      <c r="J17" s="327"/>
      <c r="K17" s="327"/>
      <c r="L17" s="327"/>
      <c r="M17" s="327"/>
      <c r="N17" s="327"/>
      <c r="O17" s="180"/>
      <c r="P17" s="181"/>
      <c r="Q17" s="181"/>
    </row>
    <row r="18" spans="1:19" ht="30" x14ac:dyDescent="0.4">
      <c r="A18" s="325"/>
      <c r="B18" s="325"/>
      <c r="C18" s="325"/>
      <c r="D18" s="325"/>
      <c r="E18" s="325"/>
      <c r="F18" s="332"/>
      <c r="G18" s="325"/>
      <c r="H18" s="325"/>
      <c r="I18" s="160" t="s">
        <v>78</v>
      </c>
      <c r="J18" s="160" t="s">
        <v>171</v>
      </c>
      <c r="K18" s="160" t="s">
        <v>200</v>
      </c>
      <c r="L18" s="174">
        <v>1</v>
      </c>
      <c r="M18" s="175">
        <v>1</v>
      </c>
      <c r="N18" s="176">
        <v>1</v>
      </c>
      <c r="O18" s="177">
        <v>1988286</v>
      </c>
      <c r="P18" s="177">
        <f>M18*O18</f>
        <v>1988286</v>
      </c>
      <c r="Q18" s="178">
        <v>1988286</v>
      </c>
      <c r="R18" s="178">
        <f>N18*Q18</f>
        <v>1988286</v>
      </c>
      <c r="S18" s="197" t="s">
        <v>528</v>
      </c>
    </row>
    <row r="19" spans="1:19" x14ac:dyDescent="0.4">
      <c r="A19" s="325">
        <v>6</v>
      </c>
      <c r="B19" s="325" t="s">
        <v>536</v>
      </c>
      <c r="C19" s="325" t="s">
        <v>14</v>
      </c>
      <c r="D19" s="325" t="s">
        <v>194</v>
      </c>
      <c r="E19" s="325" t="s">
        <v>534</v>
      </c>
      <c r="F19" s="330" t="s">
        <v>171</v>
      </c>
      <c r="G19" s="325" t="s">
        <v>180</v>
      </c>
      <c r="H19" s="325" t="s">
        <v>171</v>
      </c>
      <c r="I19" s="326" t="s">
        <v>221</v>
      </c>
      <c r="J19" s="327"/>
      <c r="K19" s="327"/>
      <c r="L19" s="327"/>
      <c r="M19" s="327"/>
      <c r="N19" s="327"/>
      <c r="O19" s="180"/>
      <c r="P19" s="181"/>
      <c r="Q19" s="181"/>
    </row>
    <row r="20" spans="1:19" ht="45" x14ac:dyDescent="0.4">
      <c r="A20" s="325"/>
      <c r="B20" s="325"/>
      <c r="C20" s="325"/>
      <c r="D20" s="325"/>
      <c r="E20" s="325"/>
      <c r="F20" s="332"/>
      <c r="G20" s="325"/>
      <c r="H20" s="325"/>
      <c r="I20" s="160" t="s">
        <v>78</v>
      </c>
      <c r="J20" s="160" t="s">
        <v>171</v>
      </c>
      <c r="K20" s="160" t="s">
        <v>200</v>
      </c>
      <c r="L20" s="174">
        <v>1</v>
      </c>
      <c r="M20" s="175">
        <v>1</v>
      </c>
      <c r="N20" s="176">
        <v>1</v>
      </c>
      <c r="O20" s="177">
        <v>2330800</v>
      </c>
      <c r="P20" s="177">
        <f>M20*O20</f>
        <v>2330800</v>
      </c>
      <c r="Q20" s="178">
        <v>2330800</v>
      </c>
      <c r="R20" s="178">
        <f>N20*Q20</f>
        <v>2330800</v>
      </c>
      <c r="S20" s="197" t="s">
        <v>535</v>
      </c>
    </row>
    <row r="21" spans="1:19" x14ac:dyDescent="0.4">
      <c r="A21" s="325">
        <v>7</v>
      </c>
      <c r="B21" s="329">
        <v>45874</v>
      </c>
      <c r="C21" s="325" t="s">
        <v>14</v>
      </c>
      <c r="D21" s="325" t="s">
        <v>194</v>
      </c>
      <c r="E21" s="325" t="s">
        <v>537</v>
      </c>
      <c r="F21" s="330" t="s">
        <v>171</v>
      </c>
      <c r="G21" s="325" t="s">
        <v>180</v>
      </c>
      <c r="H21" s="325" t="s">
        <v>171</v>
      </c>
      <c r="I21" s="326" t="s">
        <v>226</v>
      </c>
      <c r="J21" s="327"/>
      <c r="K21" s="327"/>
      <c r="L21" s="327"/>
      <c r="M21" s="327"/>
      <c r="N21" s="327"/>
      <c r="O21" s="180"/>
      <c r="P21" s="181"/>
      <c r="Q21" s="181"/>
    </row>
    <row r="22" spans="1:19" ht="30" x14ac:dyDescent="0.4">
      <c r="A22" s="325"/>
      <c r="B22" s="325"/>
      <c r="C22" s="325"/>
      <c r="D22" s="325"/>
      <c r="E22" s="325"/>
      <c r="F22" s="332"/>
      <c r="G22" s="325"/>
      <c r="H22" s="325"/>
      <c r="I22" s="160" t="s">
        <v>78</v>
      </c>
      <c r="J22" s="160" t="s">
        <v>171</v>
      </c>
      <c r="K22" s="160" t="s">
        <v>200</v>
      </c>
      <c r="L22" s="174">
        <v>1</v>
      </c>
      <c r="M22" s="175">
        <v>1</v>
      </c>
      <c r="N22" s="176">
        <v>1</v>
      </c>
      <c r="O22" s="177">
        <v>587340</v>
      </c>
      <c r="P22" s="177">
        <f>M22*O22</f>
        <v>587340</v>
      </c>
      <c r="Q22" s="178">
        <v>587340</v>
      </c>
      <c r="R22" s="178">
        <f>N22*Q22</f>
        <v>587340</v>
      </c>
      <c r="S22" s="197" t="s">
        <v>528</v>
      </c>
    </row>
    <row r="23" spans="1:19" x14ac:dyDescent="0.4">
      <c r="A23" s="325">
        <v>8</v>
      </c>
      <c r="B23" s="329">
        <v>45874</v>
      </c>
      <c r="C23" s="325" t="s">
        <v>14</v>
      </c>
      <c r="D23" s="325" t="s">
        <v>194</v>
      </c>
      <c r="E23" s="325"/>
      <c r="F23" s="330" t="s">
        <v>171</v>
      </c>
      <c r="G23" s="325" t="s">
        <v>180</v>
      </c>
      <c r="H23" s="325" t="s">
        <v>171</v>
      </c>
      <c r="I23" s="326" t="s">
        <v>228</v>
      </c>
      <c r="J23" s="327"/>
      <c r="K23" s="327"/>
      <c r="L23" s="327"/>
      <c r="M23" s="327"/>
      <c r="N23" s="327"/>
      <c r="O23" s="180"/>
      <c r="P23" s="181"/>
      <c r="Q23" s="181"/>
    </row>
    <row r="24" spans="1:19" ht="30" x14ac:dyDescent="0.4">
      <c r="A24" s="325"/>
      <c r="B24" s="325"/>
      <c r="C24" s="325"/>
      <c r="D24" s="325"/>
      <c r="E24" s="325"/>
      <c r="F24" s="332"/>
      <c r="G24" s="325"/>
      <c r="H24" s="325"/>
      <c r="I24" s="160" t="s">
        <v>78</v>
      </c>
      <c r="J24" s="160" t="s">
        <v>171</v>
      </c>
      <c r="K24" s="160" t="s">
        <v>200</v>
      </c>
      <c r="L24" s="174">
        <v>1</v>
      </c>
      <c r="M24" s="175">
        <v>1</v>
      </c>
      <c r="N24" s="176">
        <v>1</v>
      </c>
      <c r="O24" s="177">
        <v>543920</v>
      </c>
      <c r="P24" s="177">
        <f>M24*O24</f>
        <v>543920</v>
      </c>
      <c r="Q24" s="178">
        <v>543920</v>
      </c>
      <c r="R24" s="178">
        <f>N24*Q24</f>
        <v>543920</v>
      </c>
      <c r="S24" s="197" t="s">
        <v>528</v>
      </c>
    </row>
    <row r="25" spans="1:19" x14ac:dyDescent="0.4">
      <c r="A25" s="325">
        <v>9</v>
      </c>
      <c r="B25" s="329">
        <v>45874</v>
      </c>
      <c r="C25" s="325" t="s">
        <v>14</v>
      </c>
      <c r="D25" s="325" t="s">
        <v>194</v>
      </c>
      <c r="E25" s="325" t="s">
        <v>744</v>
      </c>
      <c r="F25" s="330" t="s">
        <v>171</v>
      </c>
      <c r="G25" s="325" t="s">
        <v>180</v>
      </c>
      <c r="H25" s="325" t="s">
        <v>171</v>
      </c>
      <c r="I25" s="326" t="s">
        <v>745</v>
      </c>
      <c r="J25" s="327"/>
      <c r="K25" s="327"/>
      <c r="L25" s="327"/>
      <c r="M25" s="327"/>
      <c r="N25" s="327"/>
      <c r="O25" s="180"/>
      <c r="P25" s="181"/>
      <c r="Q25" s="181"/>
    </row>
    <row r="26" spans="1:19" ht="30.45" thickBot="1" x14ac:dyDescent="0.45">
      <c r="A26" s="325"/>
      <c r="B26" s="325"/>
      <c r="C26" s="325"/>
      <c r="D26" s="325"/>
      <c r="E26" s="325"/>
      <c r="F26" s="332"/>
      <c r="G26" s="325"/>
      <c r="H26" s="325"/>
      <c r="I26" s="160" t="s">
        <v>78</v>
      </c>
      <c r="J26" s="160" t="s">
        <v>171</v>
      </c>
      <c r="K26" s="160" t="s">
        <v>200</v>
      </c>
      <c r="L26" s="174">
        <v>1</v>
      </c>
      <c r="M26" s="175">
        <v>1</v>
      </c>
      <c r="N26" s="176">
        <v>1</v>
      </c>
      <c r="O26" s="177">
        <v>3223687</v>
      </c>
      <c r="P26" s="177">
        <f>M26*O26</f>
        <v>3223687</v>
      </c>
      <c r="Q26" s="178">
        <v>3223687</v>
      </c>
      <c r="R26" s="178">
        <f>N26*Q26</f>
        <v>3223687</v>
      </c>
      <c r="S26" s="197" t="s">
        <v>528</v>
      </c>
    </row>
    <row r="27" spans="1:19" s="190" customFormat="1" ht="20.149999999999999" thickBot="1" x14ac:dyDescent="0.45">
      <c r="A27" s="158"/>
      <c r="B27" s="158"/>
      <c r="C27" s="158"/>
      <c r="D27" s="158"/>
      <c r="E27" s="158"/>
      <c r="F27" s="158"/>
      <c r="G27" s="158"/>
      <c r="H27" s="158"/>
      <c r="I27" s="158"/>
      <c r="J27" s="158"/>
      <c r="K27" s="159"/>
      <c r="L27" s="159"/>
      <c r="M27" s="158"/>
      <c r="N27" s="158"/>
      <c r="O27" s="186" t="s">
        <v>15</v>
      </c>
      <c r="P27" s="187">
        <f>SUM(P10:P26)</f>
        <v>12085066</v>
      </c>
      <c r="Q27" s="186" t="s">
        <v>15</v>
      </c>
      <c r="R27" s="187">
        <f>SUM(R10:R26)</f>
        <v>12085066</v>
      </c>
      <c r="S27" s="158"/>
    </row>
    <row r="28" spans="1:19" s="179" customFormat="1" x14ac:dyDescent="0.4">
      <c r="A28" s="162"/>
      <c r="B28" s="162"/>
      <c r="C28" s="162"/>
      <c r="D28" s="162"/>
      <c r="E28" s="162"/>
      <c r="F28" s="162"/>
      <c r="G28" s="162"/>
      <c r="H28" s="164"/>
      <c r="I28" s="164"/>
      <c r="J28" s="164"/>
      <c r="K28" s="164"/>
      <c r="L28" s="164"/>
      <c r="M28" s="164"/>
      <c r="N28" s="165"/>
      <c r="O28" s="200"/>
      <c r="P28" s="164"/>
    </row>
    <row r="29" spans="1:19" s="149" customFormat="1" ht="46.3" x14ac:dyDescent="0.4">
      <c r="A29" s="147" t="s">
        <v>164</v>
      </c>
      <c r="B29" s="147" t="s">
        <v>40</v>
      </c>
      <c r="C29" s="147" t="s">
        <v>41</v>
      </c>
      <c r="D29" s="147" t="s">
        <v>42</v>
      </c>
      <c r="E29" s="147" t="s">
        <v>159</v>
      </c>
      <c r="F29" s="148" t="s">
        <v>77</v>
      </c>
      <c r="G29" s="147" t="s">
        <v>546</v>
      </c>
      <c r="H29" s="147" t="s">
        <v>432</v>
      </c>
      <c r="I29" s="147" t="s">
        <v>545</v>
      </c>
      <c r="J29" s="147" t="s">
        <v>172</v>
      </c>
      <c r="K29" s="147" t="s">
        <v>549</v>
      </c>
      <c r="L29" s="147" t="s">
        <v>550</v>
      </c>
      <c r="M29" s="147" t="s">
        <v>179</v>
      </c>
      <c r="N29" s="147" t="s">
        <v>551</v>
      </c>
      <c r="O29" s="148" t="s">
        <v>552</v>
      </c>
      <c r="P29" s="148" t="s">
        <v>553</v>
      </c>
      <c r="Q29" s="148" t="s">
        <v>554</v>
      </c>
      <c r="R29" s="148" t="s">
        <v>555</v>
      </c>
      <c r="S29" s="147" t="s">
        <v>174</v>
      </c>
    </row>
    <row r="30" spans="1:19" x14ac:dyDescent="0.4">
      <c r="A30" s="325">
        <v>8</v>
      </c>
      <c r="B30" s="329">
        <v>45813</v>
      </c>
      <c r="C30" s="325" t="s">
        <v>14</v>
      </c>
      <c r="D30" s="325" t="s">
        <v>542</v>
      </c>
      <c r="E30" s="325">
        <v>162754</v>
      </c>
      <c r="F30" s="330" t="s">
        <v>171</v>
      </c>
      <c r="G30" s="325" t="s">
        <v>180</v>
      </c>
      <c r="H30" s="325" t="s">
        <v>171</v>
      </c>
      <c r="I30" s="326" t="s">
        <v>538</v>
      </c>
      <c r="J30" s="327"/>
      <c r="K30" s="327"/>
      <c r="L30" s="327"/>
      <c r="M30" s="327"/>
      <c r="N30" s="327"/>
      <c r="O30" s="180"/>
      <c r="P30" s="181"/>
      <c r="Q30" s="181"/>
    </row>
    <row r="31" spans="1:19" x14ac:dyDescent="0.4">
      <c r="A31" s="325"/>
      <c r="B31" s="325"/>
      <c r="C31" s="325"/>
      <c r="D31" s="325"/>
      <c r="E31" s="325"/>
      <c r="F31" s="332"/>
      <c r="G31" s="325"/>
      <c r="H31" s="325"/>
      <c r="I31" s="160" t="s">
        <v>78</v>
      </c>
      <c r="J31" s="160" t="s">
        <v>171</v>
      </c>
      <c r="K31" s="160" t="s">
        <v>540</v>
      </c>
      <c r="L31" s="174">
        <v>1</v>
      </c>
      <c r="M31" s="175">
        <v>1</v>
      </c>
      <c r="N31" s="176">
        <v>1</v>
      </c>
      <c r="O31" s="177">
        <v>1693369</v>
      </c>
      <c r="P31" s="177">
        <f>M31*O31</f>
        <v>1693369</v>
      </c>
      <c r="Q31" s="178">
        <v>1693369</v>
      </c>
      <c r="R31" s="178">
        <f>N31*Q31</f>
        <v>1693369</v>
      </c>
      <c r="S31" s="197" t="s">
        <v>541</v>
      </c>
    </row>
    <row r="32" spans="1:19" x14ac:dyDescent="0.4">
      <c r="A32" s="325">
        <v>9</v>
      </c>
      <c r="B32" s="329">
        <v>45813</v>
      </c>
      <c r="C32" s="325" t="s">
        <v>14</v>
      </c>
      <c r="D32" s="325" t="s">
        <v>542</v>
      </c>
      <c r="E32" s="325">
        <v>162754</v>
      </c>
      <c r="F32" s="330" t="s">
        <v>171</v>
      </c>
      <c r="G32" s="325" t="s">
        <v>180</v>
      </c>
      <c r="H32" s="325" t="s">
        <v>171</v>
      </c>
      <c r="I32" s="326" t="s">
        <v>539</v>
      </c>
      <c r="J32" s="327"/>
      <c r="K32" s="327"/>
      <c r="L32" s="327"/>
      <c r="M32" s="327"/>
      <c r="N32" s="327"/>
      <c r="O32" s="180"/>
      <c r="P32" s="181"/>
      <c r="Q32" s="181"/>
    </row>
    <row r="33" spans="1:19" ht="15.45" thickBot="1" x14ac:dyDescent="0.45">
      <c r="A33" s="325"/>
      <c r="B33" s="325"/>
      <c r="C33" s="325"/>
      <c r="D33" s="325"/>
      <c r="E33" s="325"/>
      <c r="F33" s="332"/>
      <c r="G33" s="325"/>
      <c r="H33" s="325"/>
      <c r="I33" s="160" t="s">
        <v>78</v>
      </c>
      <c r="J33" s="160" t="s">
        <v>171</v>
      </c>
      <c r="K33" s="160" t="s">
        <v>778</v>
      </c>
      <c r="L33" s="174">
        <v>1</v>
      </c>
      <c r="M33" s="175">
        <v>1</v>
      </c>
      <c r="N33" s="176">
        <v>1</v>
      </c>
      <c r="O33" s="177">
        <v>208307</v>
      </c>
      <c r="P33" s="177">
        <f>M33*O33</f>
        <v>208307</v>
      </c>
      <c r="Q33" s="178">
        <v>208307</v>
      </c>
      <c r="R33" s="178">
        <f>N33*Q33</f>
        <v>208307</v>
      </c>
      <c r="S33" s="197" t="s">
        <v>541</v>
      </c>
    </row>
    <row r="34" spans="1:19" s="190" customFormat="1" ht="20.149999999999999" thickBot="1" x14ac:dyDescent="0.45">
      <c r="A34" s="158"/>
      <c r="B34" s="158"/>
      <c r="C34" s="158"/>
      <c r="D34" s="158"/>
      <c r="E34" s="158"/>
      <c r="F34" s="158"/>
      <c r="G34" s="158"/>
      <c r="H34" s="158"/>
      <c r="I34" s="158"/>
      <c r="J34" s="158"/>
      <c r="K34" s="159"/>
      <c r="L34" s="159"/>
      <c r="M34" s="158"/>
      <c r="N34" s="158"/>
      <c r="O34" s="186" t="s">
        <v>15</v>
      </c>
      <c r="P34" s="187">
        <f>SUM(P31:P33)</f>
        <v>1901676</v>
      </c>
      <c r="Q34" s="186" t="s">
        <v>15</v>
      </c>
      <c r="R34" s="187">
        <f>SUM(R31:R33)</f>
        <v>1901676</v>
      </c>
      <c r="S34" s="158"/>
    </row>
  </sheetData>
  <mergeCells count="108">
    <mergeCell ref="F17:F18"/>
    <mergeCell ref="F19:F20"/>
    <mergeCell ref="F2:F5"/>
    <mergeCell ref="F9:F10"/>
    <mergeCell ref="F11:F12"/>
    <mergeCell ref="F13:F14"/>
    <mergeCell ref="F15:F16"/>
    <mergeCell ref="A19:A20"/>
    <mergeCell ref="B19:B20"/>
    <mergeCell ref="C19:C20"/>
    <mergeCell ref="D19:D20"/>
    <mergeCell ref="E17:E18"/>
    <mergeCell ref="E15:E16"/>
    <mergeCell ref="A17:A18"/>
    <mergeCell ref="B17:B18"/>
    <mergeCell ref="C17:C18"/>
    <mergeCell ref="D17:D18"/>
    <mergeCell ref="A15:A16"/>
    <mergeCell ref="B15:B16"/>
    <mergeCell ref="C15:C16"/>
    <mergeCell ref="D15:D16"/>
    <mergeCell ref="A13:A14"/>
    <mergeCell ref="B13:B14"/>
    <mergeCell ref="C13:C14"/>
    <mergeCell ref="E19:E20"/>
    <mergeCell ref="A32:A33"/>
    <mergeCell ref="B32:B33"/>
    <mergeCell ref="C32:C33"/>
    <mergeCell ref="D32:D33"/>
    <mergeCell ref="D25:D26"/>
    <mergeCell ref="E25:E26"/>
    <mergeCell ref="A30:A31"/>
    <mergeCell ref="B30:B31"/>
    <mergeCell ref="C30:C31"/>
    <mergeCell ref="A25:A26"/>
    <mergeCell ref="B25:B26"/>
    <mergeCell ref="C25:C26"/>
    <mergeCell ref="A21:A22"/>
    <mergeCell ref="B21:B22"/>
    <mergeCell ref="C21:C22"/>
    <mergeCell ref="A23:A24"/>
    <mergeCell ref="B23:B24"/>
    <mergeCell ref="C23:C24"/>
    <mergeCell ref="D30:D31"/>
    <mergeCell ref="D21:D22"/>
    <mergeCell ref="E21:E22"/>
    <mergeCell ref="D13:D14"/>
    <mergeCell ref="E13:E14"/>
    <mergeCell ref="E11:E12"/>
    <mergeCell ref="A11:A12"/>
    <mergeCell ref="B11:B12"/>
    <mergeCell ref="C11:C12"/>
    <mergeCell ref="D11:D12"/>
    <mergeCell ref="I11:N11"/>
    <mergeCell ref="E9:E10"/>
    <mergeCell ref="A2:A5"/>
    <mergeCell ref="C2:C5"/>
    <mergeCell ref="D2:D5"/>
    <mergeCell ref="E2:E5"/>
    <mergeCell ref="A9:A10"/>
    <mergeCell ref="B9:B10"/>
    <mergeCell ref="B2:B5"/>
    <mergeCell ref="C9:C10"/>
    <mergeCell ref="D9:D10"/>
    <mergeCell ref="H2:H5"/>
    <mergeCell ref="G9:G10"/>
    <mergeCell ref="H9:H10"/>
    <mergeCell ref="I2:N2"/>
    <mergeCell ref="I9:N9"/>
    <mergeCell ref="G2:G5"/>
    <mergeCell ref="G11:G12"/>
    <mergeCell ref="H11:H12"/>
    <mergeCell ref="G13:G14"/>
    <mergeCell ref="H13:H14"/>
    <mergeCell ref="G15:G16"/>
    <mergeCell ref="H15:H16"/>
    <mergeCell ref="G17:G18"/>
    <mergeCell ref="H17:H18"/>
    <mergeCell ref="G19:G20"/>
    <mergeCell ref="I13:N13"/>
    <mergeCell ref="I15:N15"/>
    <mergeCell ref="I17:N17"/>
    <mergeCell ref="I19:N19"/>
    <mergeCell ref="I32:N32"/>
    <mergeCell ref="I30:N30"/>
    <mergeCell ref="I23:N23"/>
    <mergeCell ref="H19:H20"/>
    <mergeCell ref="G30:G31"/>
    <mergeCell ref="H30:H31"/>
    <mergeCell ref="G25:G26"/>
    <mergeCell ref="H25:H26"/>
    <mergeCell ref="G21:G22"/>
    <mergeCell ref="H32:H33"/>
    <mergeCell ref="I25:N25"/>
    <mergeCell ref="H21:H22"/>
    <mergeCell ref="I21:N21"/>
    <mergeCell ref="G32:G33"/>
    <mergeCell ref="F25:F26"/>
    <mergeCell ref="F30:F31"/>
    <mergeCell ref="F32:F33"/>
    <mergeCell ref="D23:D24"/>
    <mergeCell ref="E23:E24"/>
    <mergeCell ref="F23:F24"/>
    <mergeCell ref="G23:G24"/>
    <mergeCell ref="H23:H24"/>
    <mergeCell ref="F21:F22"/>
    <mergeCell ref="E32:E33"/>
    <mergeCell ref="E30:E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S11"/>
  <sheetViews>
    <sheetView zoomScale="70" zoomScaleNormal="70" workbookViewId="0">
      <selection activeCell="E9" sqref="E9:E10"/>
    </sheetView>
  </sheetViews>
  <sheetFormatPr baseColWidth="10" defaultColWidth="11.15234375" defaultRowHeight="15" x14ac:dyDescent="0.4"/>
  <cols>
    <col min="1" max="1" width="3.23046875" style="154" bestFit="1" customWidth="1"/>
    <col min="2" max="2" width="13.69140625" style="154" hidden="1" customWidth="1"/>
    <col min="3" max="3" width="13.84375" style="154" hidden="1" customWidth="1"/>
    <col min="4" max="4" width="13.84375" style="154" bestFit="1" customWidth="1"/>
    <col min="5" max="5" width="16.23046875" style="154" bestFit="1" customWidth="1"/>
    <col min="6" max="6" width="12.15234375" style="154" bestFit="1" customWidth="1"/>
    <col min="7" max="7" width="29.3828125" style="154" bestFit="1" customWidth="1"/>
    <col min="8" max="8" width="10.15234375" style="154" bestFit="1" customWidth="1"/>
    <col min="9" max="9" width="9.53515625" style="154" bestFit="1" customWidth="1"/>
    <col min="10" max="10" width="12.53515625" style="154" bestFit="1" customWidth="1"/>
    <col min="11" max="11" width="29.84375" style="154" customWidth="1"/>
    <col min="12" max="12" width="13.53515625" style="155" bestFit="1" customWidth="1"/>
    <col min="13" max="13" width="15.15234375" style="155" bestFit="1" customWidth="1"/>
    <col min="14" max="14" width="15.84375" style="154" bestFit="1" customWidth="1"/>
    <col min="15" max="15" width="14.3828125" style="154" bestFit="1" customWidth="1"/>
    <col min="16" max="16" width="18.53515625" style="154" bestFit="1" customWidth="1"/>
    <col min="17" max="17" width="14.3828125" style="154" bestFit="1" customWidth="1"/>
    <col min="18" max="18" width="18.53515625" style="194" bestFit="1" customWidth="1"/>
    <col min="19" max="19" width="33.3828125" style="194" bestFit="1" customWidth="1"/>
    <col min="20" max="16384" width="11.15234375" style="194"/>
  </cols>
  <sheetData>
    <row r="1" spans="1:19" s="149" customFormat="1" ht="46.3" x14ac:dyDescent="0.4">
      <c r="A1" s="147" t="s">
        <v>164</v>
      </c>
      <c r="B1" s="147" t="s">
        <v>40</v>
      </c>
      <c r="C1" s="147" t="s">
        <v>41</v>
      </c>
      <c r="D1" s="147" t="s">
        <v>42</v>
      </c>
      <c r="E1" s="147" t="s">
        <v>159</v>
      </c>
      <c r="F1" s="148" t="s">
        <v>77</v>
      </c>
      <c r="G1" s="147" t="s">
        <v>546</v>
      </c>
      <c r="H1" s="147" t="s">
        <v>432</v>
      </c>
      <c r="I1" s="147" t="s">
        <v>545</v>
      </c>
      <c r="J1" s="147" t="s">
        <v>172</v>
      </c>
      <c r="K1" s="147" t="s">
        <v>549</v>
      </c>
      <c r="L1" s="147" t="s">
        <v>550</v>
      </c>
      <c r="M1" s="147" t="s">
        <v>179</v>
      </c>
      <c r="N1" s="147" t="s">
        <v>551</v>
      </c>
      <c r="O1" s="148" t="s">
        <v>552</v>
      </c>
      <c r="P1" s="148" t="s">
        <v>553</v>
      </c>
      <c r="Q1" s="148" t="s">
        <v>554</v>
      </c>
      <c r="R1" s="148" t="s">
        <v>555</v>
      </c>
      <c r="S1" s="147" t="s">
        <v>174</v>
      </c>
    </row>
    <row r="2" spans="1:19" s="195" customFormat="1" x14ac:dyDescent="0.4">
      <c r="A2" s="325">
        <v>1</v>
      </c>
      <c r="B2" s="330" t="s">
        <v>48</v>
      </c>
      <c r="C2" s="325" t="s">
        <v>22</v>
      </c>
      <c r="D2" s="325" t="s">
        <v>52</v>
      </c>
      <c r="E2" s="325" t="s">
        <v>242</v>
      </c>
      <c r="F2" s="330" t="s">
        <v>171</v>
      </c>
      <c r="G2" s="325" t="s">
        <v>181</v>
      </c>
      <c r="H2" s="325" t="s">
        <v>171</v>
      </c>
      <c r="I2" s="326" t="s">
        <v>243</v>
      </c>
      <c r="J2" s="327"/>
      <c r="K2" s="327"/>
      <c r="L2" s="327"/>
      <c r="M2" s="327"/>
      <c r="N2" s="327"/>
      <c r="O2" s="180"/>
      <c r="P2" s="181"/>
      <c r="Q2" s="181"/>
    </row>
    <row r="3" spans="1:19" s="195" customFormat="1" ht="30" x14ac:dyDescent="0.4">
      <c r="A3" s="325"/>
      <c r="B3" s="332"/>
      <c r="C3" s="325"/>
      <c r="D3" s="325"/>
      <c r="E3" s="325"/>
      <c r="F3" s="332"/>
      <c r="G3" s="325"/>
      <c r="H3" s="325"/>
      <c r="I3" s="160" t="s">
        <v>78</v>
      </c>
      <c r="J3" s="160" t="s">
        <v>244</v>
      </c>
      <c r="K3" s="160" t="s">
        <v>425</v>
      </c>
      <c r="L3" s="174">
        <v>1</v>
      </c>
      <c r="M3" s="175">
        <v>1</v>
      </c>
      <c r="N3" s="176">
        <v>1</v>
      </c>
      <c r="O3" s="177">
        <v>9561579</v>
      </c>
      <c r="P3" s="177">
        <f>M3*O3</f>
        <v>9561579</v>
      </c>
      <c r="Q3" s="178">
        <v>9561579</v>
      </c>
      <c r="R3" s="178">
        <f>N3*Q3</f>
        <v>9561579</v>
      </c>
      <c r="S3" s="160" t="s">
        <v>680</v>
      </c>
    </row>
    <row r="4" spans="1:19" s="172" customFormat="1" ht="15" customHeight="1" x14ac:dyDescent="0.4">
      <c r="A4" s="325">
        <v>2</v>
      </c>
      <c r="B4" s="344">
        <v>45720</v>
      </c>
      <c r="C4" s="325" t="s">
        <v>570</v>
      </c>
      <c r="D4" s="325" t="s">
        <v>52</v>
      </c>
      <c r="E4" s="325" t="s">
        <v>571</v>
      </c>
      <c r="F4" s="325" t="s">
        <v>171</v>
      </c>
      <c r="G4" s="325" t="s">
        <v>181</v>
      </c>
      <c r="H4" s="325" t="s">
        <v>557</v>
      </c>
      <c r="I4" s="326" t="s">
        <v>201</v>
      </c>
      <c r="J4" s="327"/>
      <c r="K4" s="327"/>
      <c r="L4" s="327"/>
      <c r="M4" s="327"/>
      <c r="N4" s="327"/>
      <c r="O4" s="182"/>
      <c r="P4" s="183"/>
      <c r="Q4" s="183"/>
      <c r="R4" s="183"/>
      <c r="S4" s="183"/>
    </row>
    <row r="5" spans="1:19" s="172" customFormat="1" ht="30.45" thickBot="1" x14ac:dyDescent="0.45">
      <c r="A5" s="325"/>
      <c r="B5" s="344"/>
      <c r="C5" s="325"/>
      <c r="D5" s="325"/>
      <c r="E5" s="325"/>
      <c r="F5" s="325"/>
      <c r="G5" s="325"/>
      <c r="H5" s="325"/>
      <c r="I5" s="160" t="s">
        <v>78</v>
      </c>
      <c r="J5" s="160">
        <v>13354451</v>
      </c>
      <c r="K5" s="160" t="s">
        <v>239</v>
      </c>
      <c r="L5" s="160">
        <v>1</v>
      </c>
      <c r="M5" s="175">
        <v>1</v>
      </c>
      <c r="N5" s="176">
        <v>1</v>
      </c>
      <c r="O5" s="177">
        <v>226458</v>
      </c>
      <c r="P5" s="177">
        <f>O5*M5</f>
        <v>226458</v>
      </c>
      <c r="Q5" s="178">
        <f>P5*N5</f>
        <v>226458</v>
      </c>
      <c r="R5" s="178">
        <f>Q5*N5</f>
        <v>226458</v>
      </c>
      <c r="S5" s="210" t="s">
        <v>679</v>
      </c>
    </row>
    <row r="6" spans="1:19" s="196" customFormat="1" ht="20.149999999999999" thickBot="1" x14ac:dyDescent="0.45">
      <c r="A6" s="158"/>
      <c r="B6" s="158"/>
      <c r="C6" s="158"/>
      <c r="D6" s="158"/>
      <c r="E6" s="158"/>
      <c r="F6" s="158"/>
      <c r="G6" s="158"/>
      <c r="H6" s="158"/>
      <c r="I6" s="158"/>
      <c r="J6" s="158"/>
      <c r="K6" s="159"/>
      <c r="L6" s="159"/>
      <c r="M6" s="158"/>
      <c r="N6" s="158"/>
      <c r="O6" s="186" t="s">
        <v>15</v>
      </c>
      <c r="P6" s="187">
        <f>SUM(P3:P5)</f>
        <v>9788037</v>
      </c>
      <c r="Q6" s="186" t="s">
        <v>15</v>
      </c>
      <c r="R6" s="187">
        <f>SUM(R3:R5)</f>
        <v>9788037</v>
      </c>
      <c r="S6" s="158"/>
    </row>
    <row r="8" spans="1:19" s="149" customFormat="1" ht="46.3" x14ac:dyDescent="0.4">
      <c r="A8" s="147" t="s">
        <v>164</v>
      </c>
      <c r="B8" s="147" t="s">
        <v>40</v>
      </c>
      <c r="C8" s="147" t="s">
        <v>41</v>
      </c>
      <c r="D8" s="147" t="s">
        <v>42</v>
      </c>
      <c r="E8" s="147" t="s">
        <v>159</v>
      </c>
      <c r="F8" s="148" t="s">
        <v>77</v>
      </c>
      <c r="G8" s="147" t="s">
        <v>546</v>
      </c>
      <c r="H8" s="147" t="s">
        <v>432</v>
      </c>
      <c r="I8" s="147" t="s">
        <v>545</v>
      </c>
      <c r="J8" s="147" t="s">
        <v>172</v>
      </c>
      <c r="K8" s="147" t="s">
        <v>549</v>
      </c>
      <c r="L8" s="147" t="s">
        <v>550</v>
      </c>
      <c r="M8" s="147" t="s">
        <v>179</v>
      </c>
      <c r="N8" s="147" t="s">
        <v>551</v>
      </c>
      <c r="O8" s="148" t="s">
        <v>552</v>
      </c>
      <c r="P8" s="148" t="s">
        <v>553</v>
      </c>
      <c r="Q8" s="148" t="s">
        <v>554</v>
      </c>
      <c r="R8" s="148" t="s">
        <v>555</v>
      </c>
      <c r="S8" s="147" t="s">
        <v>174</v>
      </c>
    </row>
    <row r="9" spans="1:19" s="195" customFormat="1" x14ac:dyDescent="0.4">
      <c r="A9" s="325">
        <v>1</v>
      </c>
      <c r="B9" s="330" t="s">
        <v>48</v>
      </c>
      <c r="C9" s="325" t="s">
        <v>22</v>
      </c>
      <c r="D9" s="325" t="s">
        <v>59</v>
      </c>
      <c r="E9" s="325" t="s">
        <v>60</v>
      </c>
      <c r="F9" s="330" t="s">
        <v>171</v>
      </c>
      <c r="G9" s="325" t="s">
        <v>181</v>
      </c>
      <c r="H9" s="325" t="s">
        <v>171</v>
      </c>
      <c r="I9" s="326" t="s">
        <v>58</v>
      </c>
      <c r="J9" s="327"/>
      <c r="K9" s="327"/>
      <c r="L9" s="327"/>
      <c r="M9" s="327"/>
      <c r="N9" s="327"/>
      <c r="O9" s="180"/>
      <c r="P9" s="181"/>
      <c r="Q9" s="181"/>
    </row>
    <row r="10" spans="1:19" s="195" customFormat="1" ht="15.45" thickBot="1" x14ac:dyDescent="0.45">
      <c r="A10" s="325"/>
      <c r="B10" s="332"/>
      <c r="C10" s="325"/>
      <c r="D10" s="325"/>
      <c r="E10" s="325"/>
      <c r="F10" s="332"/>
      <c r="G10" s="325"/>
      <c r="H10" s="325"/>
      <c r="I10" s="160" t="s">
        <v>78</v>
      </c>
      <c r="J10" s="160" t="s">
        <v>182</v>
      </c>
      <c r="K10" s="160" t="s">
        <v>183</v>
      </c>
      <c r="L10" s="174">
        <v>1</v>
      </c>
      <c r="M10" s="175">
        <v>1</v>
      </c>
      <c r="N10" s="176">
        <v>1</v>
      </c>
      <c r="O10" s="177">
        <v>1925000</v>
      </c>
      <c r="P10" s="177">
        <f>M10*O10</f>
        <v>1925000</v>
      </c>
      <c r="Q10" s="178">
        <v>1925000</v>
      </c>
      <c r="R10" s="178">
        <f>N10*Q10</f>
        <v>1925000</v>
      </c>
      <c r="S10" s="160" t="s">
        <v>543</v>
      </c>
    </row>
    <row r="11" spans="1:19" s="196" customFormat="1" ht="20.149999999999999" thickBot="1" x14ac:dyDescent="0.45">
      <c r="A11" s="158"/>
      <c r="B11" s="158"/>
      <c r="C11" s="158"/>
      <c r="D11" s="158"/>
      <c r="E11" s="158"/>
      <c r="F11" s="158"/>
      <c r="G11" s="158"/>
      <c r="H11" s="158"/>
      <c r="I11" s="158"/>
      <c r="J11" s="158"/>
      <c r="K11" s="159"/>
      <c r="L11" s="159"/>
      <c r="M11" s="158"/>
      <c r="N11" s="158"/>
      <c r="O11" s="186" t="s">
        <v>15</v>
      </c>
      <c r="P11" s="187">
        <f>SUM(P10:P10)</f>
        <v>1925000</v>
      </c>
      <c r="Q11" s="186" t="s">
        <v>15</v>
      </c>
      <c r="R11" s="187">
        <f>SUM(R10:R10)</f>
        <v>1925000</v>
      </c>
      <c r="S11" s="158"/>
    </row>
  </sheetData>
  <mergeCells count="27">
    <mergeCell ref="A2:A3"/>
    <mergeCell ref="C2:C3"/>
    <mergeCell ref="D2:D3"/>
    <mergeCell ref="B2:B3"/>
    <mergeCell ref="A9:A10"/>
    <mergeCell ref="C9:C10"/>
    <mergeCell ref="D9:D10"/>
    <mergeCell ref="B9:B10"/>
    <mergeCell ref="A4:A5"/>
    <mergeCell ref="B4:B5"/>
    <mergeCell ref="C4:C5"/>
    <mergeCell ref="D4:D5"/>
    <mergeCell ref="I2:N2"/>
    <mergeCell ref="I9:N9"/>
    <mergeCell ref="F4:F5"/>
    <mergeCell ref="G4:G5"/>
    <mergeCell ref="H4:H5"/>
    <mergeCell ref="I4:N4"/>
    <mergeCell ref="E2:E3"/>
    <mergeCell ref="G2:G3"/>
    <mergeCell ref="H2:H3"/>
    <mergeCell ref="E9:E10"/>
    <mergeCell ref="G9:G10"/>
    <mergeCell ref="H9:H10"/>
    <mergeCell ref="F2:F3"/>
    <mergeCell ref="F9:F10"/>
    <mergeCell ref="E4:E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</sheetPr>
  <dimension ref="A1:S4"/>
  <sheetViews>
    <sheetView zoomScale="80" zoomScaleNormal="80" workbookViewId="0">
      <selection activeCell="K10" sqref="K10"/>
    </sheetView>
  </sheetViews>
  <sheetFormatPr baseColWidth="10" defaultColWidth="11.15234375" defaultRowHeight="15" x14ac:dyDescent="0.4"/>
  <cols>
    <col min="1" max="1" width="3.23046875" style="154" bestFit="1" customWidth="1"/>
    <col min="2" max="2" width="13.69140625" style="154" hidden="1" customWidth="1"/>
    <col min="3" max="3" width="14.53515625" style="154" hidden="1" customWidth="1"/>
    <col min="4" max="4" width="13.23046875" style="154" bestFit="1" customWidth="1"/>
    <col min="5" max="5" width="16.23046875" style="154" bestFit="1" customWidth="1"/>
    <col min="6" max="6" width="10.53515625" style="154" bestFit="1" customWidth="1"/>
    <col min="7" max="7" width="31.3828125" style="154" bestFit="1" customWidth="1"/>
    <col min="8" max="8" width="10.84375" style="154" bestFit="1" customWidth="1"/>
    <col min="9" max="9" width="9.84375" style="154" bestFit="1" customWidth="1"/>
    <col min="10" max="10" width="12.53515625" style="154" bestFit="1" customWidth="1"/>
    <col min="11" max="11" width="48.23046875" style="154" customWidth="1"/>
    <col min="12" max="12" width="13.53515625" style="154" bestFit="1" customWidth="1"/>
    <col min="13" max="13" width="15.15234375" style="155" bestFit="1" customWidth="1"/>
    <col min="14" max="14" width="15.84375" style="155" bestFit="1" customWidth="1"/>
    <col min="15" max="15" width="12.53515625" style="154" bestFit="1" customWidth="1"/>
    <col min="16" max="16" width="15.84375" style="154" bestFit="1" customWidth="1"/>
    <col min="17" max="17" width="11.53515625" style="154" bestFit="1" customWidth="1"/>
    <col min="18" max="18" width="15.69140625" style="154" bestFit="1" customWidth="1"/>
    <col min="19" max="19" width="35" style="194" customWidth="1"/>
    <col min="20" max="16384" width="11.15234375" style="194"/>
  </cols>
  <sheetData>
    <row r="1" spans="1:19" s="149" customFormat="1" ht="46.3" x14ac:dyDescent="0.4">
      <c r="A1" s="147" t="s">
        <v>164</v>
      </c>
      <c r="B1" s="147" t="s">
        <v>40</v>
      </c>
      <c r="C1" s="147" t="s">
        <v>41</v>
      </c>
      <c r="D1" s="147" t="s">
        <v>42</v>
      </c>
      <c r="E1" s="147" t="s">
        <v>159</v>
      </c>
      <c r="F1" s="148" t="s">
        <v>77</v>
      </c>
      <c r="G1" s="147" t="s">
        <v>546</v>
      </c>
      <c r="H1" s="147" t="s">
        <v>432</v>
      </c>
      <c r="I1" s="147" t="s">
        <v>545</v>
      </c>
      <c r="J1" s="147" t="s">
        <v>172</v>
      </c>
      <c r="K1" s="147" t="s">
        <v>549</v>
      </c>
      <c r="L1" s="147" t="s">
        <v>550</v>
      </c>
      <c r="M1" s="147" t="s">
        <v>179</v>
      </c>
      <c r="N1" s="147" t="s">
        <v>551</v>
      </c>
      <c r="O1" s="148" t="s">
        <v>552</v>
      </c>
      <c r="P1" s="148" t="s">
        <v>553</v>
      </c>
      <c r="Q1" s="148" t="s">
        <v>554</v>
      </c>
      <c r="R1" s="148" t="s">
        <v>555</v>
      </c>
      <c r="S1" s="147" t="s">
        <v>174</v>
      </c>
    </row>
    <row r="2" spans="1:19" ht="15" customHeight="1" x14ac:dyDescent="0.4">
      <c r="A2" s="325">
        <v>3</v>
      </c>
      <c r="B2" s="325" t="s">
        <v>547</v>
      </c>
      <c r="C2" s="325" t="s">
        <v>22</v>
      </c>
      <c r="D2" s="325" t="s">
        <v>54</v>
      </c>
      <c r="E2" s="325" t="s">
        <v>100</v>
      </c>
      <c r="F2" s="330" t="s">
        <v>171</v>
      </c>
      <c r="G2" s="325" t="s">
        <v>193</v>
      </c>
      <c r="H2" s="325" t="s">
        <v>188</v>
      </c>
      <c r="I2" s="326" t="s">
        <v>98</v>
      </c>
      <c r="J2" s="327"/>
      <c r="K2" s="327"/>
      <c r="L2" s="327"/>
      <c r="M2" s="327"/>
      <c r="N2" s="327"/>
      <c r="O2" s="180"/>
      <c r="P2" s="181"/>
      <c r="Q2" s="181"/>
      <c r="R2" s="194"/>
    </row>
    <row r="3" spans="1:19" ht="30.45" thickBot="1" x14ac:dyDescent="0.45">
      <c r="A3" s="325"/>
      <c r="B3" s="325"/>
      <c r="C3" s="325"/>
      <c r="D3" s="325"/>
      <c r="E3" s="325"/>
      <c r="F3" s="332"/>
      <c r="G3" s="325"/>
      <c r="H3" s="325"/>
      <c r="I3" s="160" t="s">
        <v>78</v>
      </c>
      <c r="J3" s="160">
        <v>12570998</v>
      </c>
      <c r="K3" s="160" t="s">
        <v>162</v>
      </c>
      <c r="L3" s="174">
        <v>1</v>
      </c>
      <c r="M3" s="175">
        <v>1</v>
      </c>
      <c r="N3" s="176">
        <v>1</v>
      </c>
      <c r="O3" s="177">
        <v>410727</v>
      </c>
      <c r="P3" s="177">
        <f>M3*O3</f>
        <v>410727</v>
      </c>
      <c r="Q3" s="178">
        <v>0</v>
      </c>
      <c r="R3" s="178">
        <f>N3*Q3</f>
        <v>0</v>
      </c>
      <c r="S3" s="160" t="s">
        <v>548</v>
      </c>
    </row>
    <row r="4" spans="1:19" s="196" customFormat="1" ht="20.149999999999999" thickBot="1" x14ac:dyDescent="0.45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159"/>
      <c r="L4" s="159"/>
      <c r="M4" s="158"/>
      <c r="N4" s="158"/>
      <c r="O4" s="186" t="s">
        <v>15</v>
      </c>
      <c r="P4" s="187">
        <f>SUM(P2:P3)</f>
        <v>410727</v>
      </c>
      <c r="Q4" s="186" t="s">
        <v>15</v>
      </c>
      <c r="R4" s="187">
        <f>SUM(R2:R3)</f>
        <v>0</v>
      </c>
      <c r="S4" s="158"/>
    </row>
  </sheetData>
  <mergeCells count="9">
    <mergeCell ref="I2:N2"/>
    <mergeCell ref="H2:H3"/>
    <mergeCell ref="B2:B3"/>
    <mergeCell ref="F2:F3"/>
    <mergeCell ref="A2:A3"/>
    <mergeCell ref="C2:C3"/>
    <mergeCell ref="D2:D3"/>
    <mergeCell ref="E2:E3"/>
    <mergeCell ref="G2:G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N54"/>
  <sheetViews>
    <sheetView topLeftCell="A32" zoomScale="60" zoomScaleNormal="60" workbookViewId="0">
      <selection activeCell="B36" sqref="B36"/>
    </sheetView>
  </sheetViews>
  <sheetFormatPr baseColWidth="10" defaultRowHeight="14.6" x14ac:dyDescent="0.4"/>
  <cols>
    <col min="2" max="2" width="16.84375" bestFit="1" customWidth="1"/>
    <col min="3" max="3" width="9.23046875" bestFit="1" customWidth="1"/>
    <col min="4" max="4" width="13.69140625" customWidth="1"/>
    <col min="5" max="5" width="27.84375" customWidth="1"/>
    <col min="6" max="6" width="12.23046875" bestFit="1" customWidth="1"/>
    <col min="7" max="7" width="13.84375" bestFit="1" customWidth="1"/>
    <col min="8" max="8" width="14.3828125" customWidth="1"/>
    <col min="9" max="10" width="13.84375" bestFit="1" customWidth="1"/>
    <col min="11" max="11" width="12.15234375" bestFit="1" customWidth="1"/>
    <col min="12" max="12" width="13.84375" bestFit="1" customWidth="1"/>
    <col min="13" max="13" width="39.53515625" bestFit="1" customWidth="1"/>
    <col min="14" max="14" width="25" customWidth="1"/>
  </cols>
  <sheetData>
    <row r="2" spans="1:14" ht="46.75" thickBot="1" x14ac:dyDescent="0.45">
      <c r="B2" s="227" t="s">
        <v>159</v>
      </c>
      <c r="C2" s="227" t="s">
        <v>545</v>
      </c>
      <c r="D2" s="227" t="s">
        <v>172</v>
      </c>
      <c r="E2" s="227" t="s">
        <v>549</v>
      </c>
      <c r="F2" s="227" t="s">
        <v>550</v>
      </c>
      <c r="G2" s="227" t="s">
        <v>179</v>
      </c>
      <c r="H2" s="227" t="s">
        <v>551</v>
      </c>
      <c r="I2" s="228" t="s">
        <v>552</v>
      </c>
      <c r="J2" s="228" t="s">
        <v>553</v>
      </c>
      <c r="K2" s="228" t="s">
        <v>554</v>
      </c>
      <c r="L2" s="228" t="s">
        <v>555</v>
      </c>
      <c r="M2" s="227" t="s">
        <v>174</v>
      </c>
      <c r="N2" s="246" t="s">
        <v>733</v>
      </c>
    </row>
    <row r="3" spans="1:14" ht="15" x14ac:dyDescent="0.4">
      <c r="A3" s="345" t="s">
        <v>732</v>
      </c>
      <c r="B3" s="229" t="s">
        <v>574</v>
      </c>
      <c r="C3" s="230" t="s">
        <v>87</v>
      </c>
      <c r="D3" s="231">
        <v>14293311</v>
      </c>
      <c r="E3" s="231" t="s">
        <v>108</v>
      </c>
      <c r="F3" s="231">
        <v>8</v>
      </c>
      <c r="G3" s="232">
        <v>3</v>
      </c>
      <c r="H3" s="233"/>
      <c r="I3" s="234">
        <v>425187.3</v>
      </c>
      <c r="J3" s="234">
        <f>I3*G3</f>
        <v>1275561.8999999999</v>
      </c>
      <c r="K3" s="235">
        <v>425187</v>
      </c>
      <c r="L3" s="235">
        <v>1275562</v>
      </c>
      <c r="M3" s="230" t="s">
        <v>686</v>
      </c>
      <c r="N3" s="243"/>
    </row>
    <row r="4" spans="1:14" ht="45" x14ac:dyDescent="0.4">
      <c r="A4" s="346"/>
      <c r="B4" s="225" t="s">
        <v>413</v>
      </c>
      <c r="C4" s="152" t="s">
        <v>78</v>
      </c>
      <c r="D4" s="152">
        <v>10645525</v>
      </c>
      <c r="E4" s="152" t="s">
        <v>415</v>
      </c>
      <c r="F4" s="215">
        <v>2</v>
      </c>
      <c r="G4" s="175">
        <v>2</v>
      </c>
      <c r="H4" s="176">
        <v>2</v>
      </c>
      <c r="I4" s="177">
        <v>0</v>
      </c>
      <c r="J4" s="223">
        <f>L4</f>
        <v>1500400</v>
      </c>
      <c r="K4" s="178">
        <v>750200</v>
      </c>
      <c r="L4" s="178">
        <f>K4*H4</f>
        <v>1500400</v>
      </c>
      <c r="M4" s="152" t="s">
        <v>685</v>
      </c>
      <c r="N4" s="244"/>
    </row>
    <row r="5" spans="1:14" ht="45" x14ac:dyDescent="0.4">
      <c r="A5" s="346"/>
      <c r="B5" s="225" t="s">
        <v>416</v>
      </c>
      <c r="C5" s="152" t="s">
        <v>78</v>
      </c>
      <c r="D5" s="152">
        <v>15075234</v>
      </c>
      <c r="E5" s="152" t="s">
        <v>105</v>
      </c>
      <c r="F5" s="215">
        <v>6</v>
      </c>
      <c r="G5" s="175">
        <v>6</v>
      </c>
      <c r="H5" s="176">
        <v>6</v>
      </c>
      <c r="I5" s="177">
        <v>325716</v>
      </c>
      <c r="J5" s="223">
        <f>L5</f>
        <v>2704200</v>
      </c>
      <c r="K5" s="178">
        <v>450700</v>
      </c>
      <c r="L5" s="178">
        <f>K5*H5</f>
        <v>2704200</v>
      </c>
      <c r="M5" s="152" t="s">
        <v>685</v>
      </c>
      <c r="N5" s="244"/>
    </row>
    <row r="6" spans="1:14" ht="14.9" customHeight="1" x14ac:dyDescent="0.4">
      <c r="A6" s="346"/>
      <c r="B6" s="225" t="s">
        <v>731</v>
      </c>
      <c r="C6" s="152" t="s">
        <v>78</v>
      </c>
      <c r="D6" s="152">
        <v>11264376</v>
      </c>
      <c r="E6" s="152" t="s">
        <v>421</v>
      </c>
      <c r="F6" s="215">
        <v>2</v>
      </c>
      <c r="G6" s="175">
        <v>0</v>
      </c>
      <c r="H6" s="176">
        <v>193130</v>
      </c>
      <c r="I6" s="177">
        <v>193130</v>
      </c>
      <c r="J6" s="223">
        <f>I6</f>
        <v>193130</v>
      </c>
      <c r="K6" s="178">
        <v>0</v>
      </c>
      <c r="L6" s="178">
        <f>K6*H6</f>
        <v>0</v>
      </c>
      <c r="M6" s="161" t="s">
        <v>687</v>
      </c>
      <c r="N6" s="244"/>
    </row>
    <row r="7" spans="1:14" ht="45" x14ac:dyDescent="0.4">
      <c r="A7" s="346"/>
      <c r="B7" s="225" t="s">
        <v>234</v>
      </c>
      <c r="C7" s="152" t="s">
        <v>409</v>
      </c>
      <c r="D7" s="152" t="s">
        <v>236</v>
      </c>
      <c r="E7" s="152" t="s">
        <v>237</v>
      </c>
      <c r="F7" s="152">
        <v>4</v>
      </c>
      <c r="G7" s="175">
        <v>4</v>
      </c>
      <c r="H7" s="176">
        <v>4</v>
      </c>
      <c r="I7" s="177">
        <v>130900</v>
      </c>
      <c r="J7" s="223">
        <f>L7</f>
        <v>1104000</v>
      </c>
      <c r="K7" s="178">
        <v>276000</v>
      </c>
      <c r="L7" s="178">
        <f>K7*H7</f>
        <v>1104000</v>
      </c>
      <c r="M7" s="152" t="s">
        <v>688</v>
      </c>
      <c r="N7" s="244"/>
    </row>
    <row r="8" spans="1:14" ht="60" x14ac:dyDescent="0.4">
      <c r="A8" s="346"/>
      <c r="B8" s="225" t="s">
        <v>559</v>
      </c>
      <c r="C8" s="152" t="s">
        <v>79</v>
      </c>
      <c r="D8" s="152">
        <v>3900727</v>
      </c>
      <c r="E8" s="152" t="s">
        <v>563</v>
      </c>
      <c r="F8" s="215">
        <v>10</v>
      </c>
      <c r="G8" s="175">
        <v>9</v>
      </c>
      <c r="H8" s="176">
        <v>0</v>
      </c>
      <c r="I8" s="177">
        <v>77523</v>
      </c>
      <c r="J8" s="223">
        <f>I8*G8</f>
        <v>697707</v>
      </c>
      <c r="K8" s="178">
        <v>0</v>
      </c>
      <c r="L8" s="178">
        <v>0</v>
      </c>
      <c r="M8" s="161" t="s">
        <v>681</v>
      </c>
      <c r="N8" s="244"/>
    </row>
    <row r="9" spans="1:14" ht="45" x14ac:dyDescent="0.4">
      <c r="A9" s="346"/>
      <c r="B9" s="242"/>
      <c r="C9" s="152" t="s">
        <v>81</v>
      </c>
      <c r="D9" s="152" t="s">
        <v>662</v>
      </c>
      <c r="E9" s="152" t="s">
        <v>669</v>
      </c>
      <c r="F9" s="215">
        <v>1</v>
      </c>
      <c r="G9" s="175">
        <v>0</v>
      </c>
      <c r="H9" s="176">
        <v>0</v>
      </c>
      <c r="I9" s="177">
        <v>204895</v>
      </c>
      <c r="J9" s="223">
        <f>I9</f>
        <v>204895</v>
      </c>
      <c r="K9" s="178">
        <v>0</v>
      </c>
      <c r="L9" s="178">
        <f t="shared" ref="L9:L27" si="0">K9*H9</f>
        <v>0</v>
      </c>
      <c r="M9" s="161" t="s">
        <v>690</v>
      </c>
      <c r="N9" s="244"/>
    </row>
    <row r="10" spans="1:14" ht="30" x14ac:dyDescent="0.4">
      <c r="A10" s="346"/>
      <c r="B10" s="242"/>
      <c r="C10" s="152" t="s">
        <v>87</v>
      </c>
      <c r="D10" s="152" t="s">
        <v>664</v>
      </c>
      <c r="E10" s="152" t="s">
        <v>674</v>
      </c>
      <c r="F10" s="215">
        <v>1</v>
      </c>
      <c r="G10" s="175">
        <v>0</v>
      </c>
      <c r="H10" s="176">
        <v>0</v>
      </c>
      <c r="I10" s="209">
        <v>169200</v>
      </c>
      <c r="J10" s="223">
        <f>I10</f>
        <v>169200</v>
      </c>
      <c r="K10" s="178">
        <v>0</v>
      </c>
      <c r="L10" s="178">
        <f t="shared" si="0"/>
        <v>0</v>
      </c>
      <c r="M10" s="161" t="s">
        <v>675</v>
      </c>
      <c r="N10" s="244"/>
    </row>
    <row r="11" spans="1:14" ht="15" x14ac:dyDescent="0.4">
      <c r="A11" s="346"/>
      <c r="B11" s="225" t="s">
        <v>587</v>
      </c>
      <c r="C11" s="152" t="s">
        <v>78</v>
      </c>
      <c r="D11" s="152">
        <v>6046654</v>
      </c>
      <c r="E11" s="152" t="s">
        <v>342</v>
      </c>
      <c r="F11" s="152">
        <v>4</v>
      </c>
      <c r="G11" s="175">
        <v>2</v>
      </c>
      <c r="H11" s="176">
        <v>0</v>
      </c>
      <c r="I11" s="177">
        <v>1137322.5</v>
      </c>
      <c r="J11" s="177">
        <f>I11*G11</f>
        <v>2274645</v>
      </c>
      <c r="K11" s="178">
        <v>0</v>
      </c>
      <c r="L11" s="178">
        <f t="shared" si="0"/>
        <v>0</v>
      </c>
      <c r="M11" s="152">
        <v>3</v>
      </c>
      <c r="N11" s="244"/>
    </row>
    <row r="12" spans="1:14" ht="15" x14ac:dyDescent="0.4">
      <c r="A12" s="346"/>
      <c r="B12" s="225" t="s">
        <v>587</v>
      </c>
      <c r="C12" s="152" t="s">
        <v>79</v>
      </c>
      <c r="D12" s="152">
        <v>10495782</v>
      </c>
      <c r="E12" s="152" t="s">
        <v>589</v>
      </c>
      <c r="F12" s="152">
        <v>6</v>
      </c>
      <c r="G12" s="175">
        <v>2</v>
      </c>
      <c r="H12" s="176"/>
      <c r="I12" s="177">
        <v>1111494</v>
      </c>
      <c r="J12" s="177">
        <f>I12*G12</f>
        <v>2222988</v>
      </c>
      <c r="K12" s="178">
        <v>0</v>
      </c>
      <c r="L12" s="178">
        <f t="shared" si="0"/>
        <v>0</v>
      </c>
      <c r="M12" s="152">
        <v>3</v>
      </c>
      <c r="N12" s="244"/>
    </row>
    <row r="13" spans="1:14" ht="15" x14ac:dyDescent="0.4">
      <c r="A13" s="346"/>
      <c r="B13" s="242"/>
      <c r="C13" s="152" t="s">
        <v>87</v>
      </c>
      <c r="D13" s="152">
        <v>9312473</v>
      </c>
      <c r="E13" s="152" t="s">
        <v>344</v>
      </c>
      <c r="F13" s="152">
        <v>18</v>
      </c>
      <c r="G13" s="175">
        <v>0</v>
      </c>
      <c r="H13" s="176">
        <v>1125396</v>
      </c>
      <c r="I13" s="177"/>
      <c r="J13" s="177">
        <v>1125396</v>
      </c>
      <c r="K13" s="178">
        <v>0</v>
      </c>
      <c r="L13" s="178">
        <f t="shared" si="0"/>
        <v>0</v>
      </c>
      <c r="M13" s="152" t="s">
        <v>691</v>
      </c>
      <c r="N13" s="244"/>
    </row>
    <row r="14" spans="1:14" ht="60" x14ac:dyDescent="0.4">
      <c r="A14" s="346"/>
      <c r="B14" s="225" t="s">
        <v>587</v>
      </c>
      <c r="C14" s="152" t="s">
        <v>82</v>
      </c>
      <c r="D14" s="152">
        <v>11273874</v>
      </c>
      <c r="E14" s="152" t="s">
        <v>591</v>
      </c>
      <c r="F14" s="152">
        <v>14</v>
      </c>
      <c r="G14" s="175">
        <v>14</v>
      </c>
      <c r="H14" s="176">
        <v>746592</v>
      </c>
      <c r="I14" s="177">
        <v>0</v>
      </c>
      <c r="J14" s="223">
        <f>H14</f>
        <v>746592</v>
      </c>
      <c r="K14" s="178">
        <v>0</v>
      </c>
      <c r="L14" s="178">
        <f t="shared" si="0"/>
        <v>0</v>
      </c>
      <c r="M14" s="152" t="s">
        <v>682</v>
      </c>
      <c r="N14" s="244"/>
    </row>
    <row r="15" spans="1:14" ht="15" x14ac:dyDescent="0.4">
      <c r="A15" s="346"/>
      <c r="B15" s="225" t="s">
        <v>587</v>
      </c>
      <c r="C15" s="152" t="s">
        <v>83</v>
      </c>
      <c r="D15" s="152">
        <v>5989291</v>
      </c>
      <c r="E15" s="152" t="s">
        <v>348</v>
      </c>
      <c r="F15" s="152">
        <v>2</v>
      </c>
      <c r="G15" s="175">
        <v>2</v>
      </c>
      <c r="H15" s="176"/>
      <c r="I15" s="177">
        <v>127162</v>
      </c>
      <c r="J15" s="177">
        <f>I15*G15</f>
        <v>254324</v>
      </c>
      <c r="K15" s="178">
        <v>0</v>
      </c>
      <c r="L15" s="178">
        <f t="shared" si="0"/>
        <v>0</v>
      </c>
      <c r="M15" s="152">
        <v>3</v>
      </c>
      <c r="N15" s="244"/>
    </row>
    <row r="16" spans="1:14" ht="30" x14ac:dyDescent="0.4">
      <c r="A16" s="346"/>
      <c r="B16" s="242"/>
      <c r="C16" s="152" t="s">
        <v>89</v>
      </c>
      <c r="D16" s="152">
        <v>9733909</v>
      </c>
      <c r="E16" s="152" t="s">
        <v>344</v>
      </c>
      <c r="F16" s="152">
        <v>2</v>
      </c>
      <c r="G16" s="175">
        <v>0</v>
      </c>
      <c r="H16" s="176">
        <v>181880</v>
      </c>
      <c r="I16" s="177">
        <v>0</v>
      </c>
      <c r="J16" s="177">
        <f>H16</f>
        <v>181880</v>
      </c>
      <c r="K16" s="178">
        <v>0</v>
      </c>
      <c r="L16" s="178">
        <f t="shared" si="0"/>
        <v>0</v>
      </c>
      <c r="M16" s="152" t="s">
        <v>692</v>
      </c>
      <c r="N16" s="244"/>
    </row>
    <row r="17" spans="1:14" ht="15" x14ac:dyDescent="0.4">
      <c r="A17" s="346"/>
      <c r="B17" s="242"/>
      <c r="C17" s="152" t="s">
        <v>90</v>
      </c>
      <c r="D17" s="152">
        <v>2294157</v>
      </c>
      <c r="E17" s="152" t="s">
        <v>350</v>
      </c>
      <c r="F17" s="152">
        <v>6</v>
      </c>
      <c r="G17" s="175">
        <v>0</v>
      </c>
      <c r="H17" s="176">
        <v>59970</v>
      </c>
      <c r="I17" s="177">
        <v>0</v>
      </c>
      <c r="J17" s="177">
        <f>H17</f>
        <v>59970</v>
      </c>
      <c r="K17" s="178">
        <v>0</v>
      </c>
      <c r="L17" s="178">
        <f t="shared" si="0"/>
        <v>0</v>
      </c>
      <c r="M17" s="152" t="s">
        <v>693</v>
      </c>
      <c r="N17" s="244"/>
    </row>
    <row r="18" spans="1:14" ht="15" x14ac:dyDescent="0.4">
      <c r="A18" s="346"/>
      <c r="B18" s="225" t="s">
        <v>587</v>
      </c>
      <c r="C18" s="152" t="s">
        <v>84</v>
      </c>
      <c r="D18" s="152">
        <v>1661062</v>
      </c>
      <c r="E18" s="152" t="s">
        <v>590</v>
      </c>
      <c r="F18" s="152">
        <v>6</v>
      </c>
      <c r="G18" s="175">
        <v>6</v>
      </c>
      <c r="H18" s="176"/>
      <c r="I18" s="177">
        <v>1559</v>
      </c>
      <c r="J18" s="177">
        <f>I18*G18</f>
        <v>9354</v>
      </c>
      <c r="K18" s="178">
        <v>0</v>
      </c>
      <c r="L18" s="178">
        <f t="shared" si="0"/>
        <v>0</v>
      </c>
      <c r="M18" s="152">
        <v>3</v>
      </c>
      <c r="N18" s="244"/>
    </row>
    <row r="19" spans="1:14" ht="30" x14ac:dyDescent="0.4">
      <c r="A19" s="346"/>
      <c r="B19" s="225"/>
      <c r="C19" s="152" t="s">
        <v>93</v>
      </c>
      <c r="D19" s="152">
        <v>200064</v>
      </c>
      <c r="E19" s="152" t="s">
        <v>590</v>
      </c>
      <c r="F19" s="152">
        <v>6</v>
      </c>
      <c r="G19" s="175">
        <v>0</v>
      </c>
      <c r="H19" s="176">
        <v>18288</v>
      </c>
      <c r="I19" s="177">
        <v>0</v>
      </c>
      <c r="J19" s="177">
        <v>18288</v>
      </c>
      <c r="K19" s="178">
        <v>0</v>
      </c>
      <c r="L19" s="178">
        <f t="shared" si="0"/>
        <v>0</v>
      </c>
      <c r="M19" s="152" t="s">
        <v>694</v>
      </c>
      <c r="N19" s="244"/>
    </row>
    <row r="20" spans="1:14" ht="15" x14ac:dyDescent="0.4">
      <c r="A20" s="346"/>
      <c r="B20" s="225" t="s">
        <v>587</v>
      </c>
      <c r="C20" s="152" t="s">
        <v>85</v>
      </c>
      <c r="D20" s="152">
        <v>11464563</v>
      </c>
      <c r="E20" s="152" t="s">
        <v>590</v>
      </c>
      <c r="F20" s="152">
        <v>12</v>
      </c>
      <c r="G20" s="175">
        <v>12</v>
      </c>
      <c r="H20" s="176"/>
      <c r="I20" s="177">
        <v>5177.1000000000004</v>
      </c>
      <c r="J20" s="177">
        <f>I20*G20</f>
        <v>62125.200000000004</v>
      </c>
      <c r="K20" s="178">
        <v>0</v>
      </c>
      <c r="L20" s="178">
        <f t="shared" si="0"/>
        <v>0</v>
      </c>
      <c r="M20" s="152">
        <v>3</v>
      </c>
      <c r="N20" s="244"/>
    </row>
    <row r="21" spans="1:14" ht="30" x14ac:dyDescent="0.4">
      <c r="A21" s="346"/>
      <c r="B21" s="225"/>
      <c r="C21" s="152" t="s">
        <v>94</v>
      </c>
      <c r="D21" s="152">
        <v>200067</v>
      </c>
      <c r="E21" s="152" t="s">
        <v>590</v>
      </c>
      <c r="F21" s="152">
        <v>6</v>
      </c>
      <c r="G21" s="175">
        <v>0</v>
      </c>
      <c r="H21" s="176">
        <v>12960</v>
      </c>
      <c r="I21" s="177">
        <v>0</v>
      </c>
      <c r="J21" s="177">
        <f>H21</f>
        <v>12960</v>
      </c>
      <c r="K21" s="178">
        <v>0</v>
      </c>
      <c r="L21" s="178">
        <f t="shared" si="0"/>
        <v>0</v>
      </c>
      <c r="M21" s="152" t="s">
        <v>695</v>
      </c>
      <c r="N21" s="244"/>
    </row>
    <row r="22" spans="1:14" ht="15" x14ac:dyDescent="0.4">
      <c r="A22" s="346"/>
      <c r="B22" s="225" t="s">
        <v>587</v>
      </c>
      <c r="C22" s="152" t="s">
        <v>86</v>
      </c>
      <c r="D22" s="152">
        <v>3174976</v>
      </c>
      <c r="E22" s="152" t="s">
        <v>354</v>
      </c>
      <c r="F22" s="152">
        <v>6</v>
      </c>
      <c r="G22" s="175">
        <v>6</v>
      </c>
      <c r="H22" s="176"/>
      <c r="I22" s="177">
        <v>1770.2</v>
      </c>
      <c r="J22" s="177">
        <f>I22*G22</f>
        <v>10621.2</v>
      </c>
      <c r="K22" s="178">
        <v>0</v>
      </c>
      <c r="L22" s="178">
        <f t="shared" si="0"/>
        <v>0</v>
      </c>
      <c r="M22" s="152">
        <v>3</v>
      </c>
      <c r="N22" s="244"/>
    </row>
    <row r="23" spans="1:14" ht="15" x14ac:dyDescent="0.4">
      <c r="A23" s="346"/>
      <c r="B23" s="225"/>
      <c r="C23" s="152" t="s">
        <v>95</v>
      </c>
      <c r="D23" s="152">
        <v>13553686</v>
      </c>
      <c r="E23" s="152" t="s">
        <v>347</v>
      </c>
      <c r="F23" s="152">
        <v>8</v>
      </c>
      <c r="G23" s="175">
        <v>0</v>
      </c>
      <c r="H23" s="176">
        <v>1760</v>
      </c>
      <c r="I23" s="177">
        <v>0</v>
      </c>
      <c r="J23" s="177">
        <v>1760</v>
      </c>
      <c r="K23" s="178">
        <v>0</v>
      </c>
      <c r="L23" s="178">
        <f t="shared" si="0"/>
        <v>0</v>
      </c>
      <c r="M23" s="152" t="s">
        <v>696</v>
      </c>
      <c r="N23" s="244"/>
    </row>
    <row r="24" spans="1:14" ht="15" x14ac:dyDescent="0.4">
      <c r="A24" s="346"/>
      <c r="B24" s="225"/>
      <c r="C24" s="152" t="s">
        <v>80</v>
      </c>
      <c r="D24" s="152">
        <v>200186</v>
      </c>
      <c r="E24" s="152" t="s">
        <v>355</v>
      </c>
      <c r="F24" s="152">
        <v>8</v>
      </c>
      <c r="G24" s="175">
        <v>0</v>
      </c>
      <c r="H24" s="176">
        <v>1336</v>
      </c>
      <c r="I24" s="177">
        <v>0</v>
      </c>
      <c r="J24" s="177">
        <v>1333</v>
      </c>
      <c r="K24" s="178">
        <v>0</v>
      </c>
      <c r="L24" s="178">
        <f t="shared" si="0"/>
        <v>0</v>
      </c>
      <c r="M24" s="152" t="s">
        <v>697</v>
      </c>
      <c r="N24" s="244"/>
    </row>
    <row r="25" spans="1:14" ht="30" x14ac:dyDescent="0.4">
      <c r="A25" s="346"/>
      <c r="B25" s="225" t="s">
        <v>724</v>
      </c>
      <c r="C25" s="152" t="s">
        <v>78</v>
      </c>
      <c r="D25" s="173">
        <v>11893348</v>
      </c>
      <c r="E25" s="152" t="s">
        <v>109</v>
      </c>
      <c r="F25" s="152">
        <v>1</v>
      </c>
      <c r="G25" s="175">
        <v>1</v>
      </c>
      <c r="H25" s="176">
        <v>0</v>
      </c>
      <c r="I25" s="177">
        <v>589278</v>
      </c>
      <c r="J25" s="177">
        <f t="shared" ref="J25:J30" si="1">I25*G25</f>
        <v>589278</v>
      </c>
      <c r="K25" s="178">
        <v>0</v>
      </c>
      <c r="L25" s="178">
        <f t="shared" si="0"/>
        <v>0</v>
      </c>
      <c r="M25" s="152" t="s">
        <v>727</v>
      </c>
      <c r="N25" s="244"/>
    </row>
    <row r="26" spans="1:14" ht="75" x14ac:dyDescent="0.4">
      <c r="A26" s="346"/>
      <c r="B26" s="225" t="s">
        <v>57</v>
      </c>
      <c r="C26" s="152" t="s">
        <v>79</v>
      </c>
      <c r="D26" s="173">
        <v>12402009</v>
      </c>
      <c r="E26" s="152" t="s">
        <v>107</v>
      </c>
      <c r="F26" s="152">
        <v>2</v>
      </c>
      <c r="G26" s="175">
        <v>2</v>
      </c>
      <c r="H26" s="176">
        <v>0</v>
      </c>
      <c r="I26" s="177">
        <v>10000</v>
      </c>
      <c r="J26" s="177">
        <f t="shared" si="1"/>
        <v>20000</v>
      </c>
      <c r="K26" s="178">
        <v>0</v>
      </c>
      <c r="L26" s="178">
        <f t="shared" si="0"/>
        <v>0</v>
      </c>
      <c r="M26" s="152" t="s">
        <v>698</v>
      </c>
      <c r="N26" s="244"/>
    </row>
    <row r="27" spans="1:14" ht="45" x14ac:dyDescent="0.4">
      <c r="A27" s="346"/>
      <c r="B27" s="225" t="s">
        <v>57</v>
      </c>
      <c r="C27" s="152" t="s">
        <v>80</v>
      </c>
      <c r="D27" s="173" t="s">
        <v>116</v>
      </c>
      <c r="E27" s="152" t="s">
        <v>120</v>
      </c>
      <c r="F27" s="152">
        <v>2</v>
      </c>
      <c r="G27" s="175">
        <v>2</v>
      </c>
      <c r="H27" s="176">
        <v>2</v>
      </c>
      <c r="I27" s="177">
        <v>11900</v>
      </c>
      <c r="J27" s="177">
        <f t="shared" si="1"/>
        <v>23800</v>
      </c>
      <c r="K27" s="178">
        <f>10000*1.19</f>
        <v>11900</v>
      </c>
      <c r="L27" s="178">
        <f t="shared" si="0"/>
        <v>23800</v>
      </c>
      <c r="M27" s="152" t="s">
        <v>592</v>
      </c>
      <c r="N27" s="244"/>
    </row>
    <row r="28" spans="1:14" ht="30" x14ac:dyDescent="0.4">
      <c r="A28" s="346"/>
      <c r="B28" s="225" t="s">
        <v>57</v>
      </c>
      <c r="C28" s="152" t="s">
        <v>85</v>
      </c>
      <c r="D28" s="173">
        <v>13509101</v>
      </c>
      <c r="E28" s="152" t="s">
        <v>107</v>
      </c>
      <c r="F28" s="152">
        <v>1</v>
      </c>
      <c r="G28" s="175">
        <v>1</v>
      </c>
      <c r="H28" s="176">
        <v>0</v>
      </c>
      <c r="I28" s="177">
        <v>23432</v>
      </c>
      <c r="J28" s="177">
        <f t="shared" si="1"/>
        <v>23432</v>
      </c>
      <c r="K28" s="178">
        <v>23432</v>
      </c>
      <c r="L28" s="178">
        <v>0</v>
      </c>
      <c r="M28" s="152" t="s">
        <v>699</v>
      </c>
      <c r="N28" s="244"/>
    </row>
    <row r="29" spans="1:14" ht="30" x14ac:dyDescent="0.4">
      <c r="A29" s="346"/>
      <c r="B29" s="225" t="s">
        <v>610</v>
      </c>
      <c r="C29" s="152" t="s">
        <v>78</v>
      </c>
      <c r="D29" s="152">
        <v>14081609</v>
      </c>
      <c r="E29" s="152" t="s">
        <v>611</v>
      </c>
      <c r="F29" s="215">
        <v>4</v>
      </c>
      <c r="G29" s="175">
        <v>4</v>
      </c>
      <c r="H29" s="176"/>
      <c r="I29" s="209">
        <v>317874.2</v>
      </c>
      <c r="J29" s="177">
        <f t="shared" si="1"/>
        <v>1271496.8</v>
      </c>
      <c r="K29" s="178">
        <v>0</v>
      </c>
      <c r="L29" s="178">
        <f>K29*H29</f>
        <v>0</v>
      </c>
      <c r="M29" s="161" t="s">
        <v>699</v>
      </c>
      <c r="N29" s="244"/>
    </row>
    <row r="30" spans="1:14" ht="60" x14ac:dyDescent="0.4">
      <c r="A30" s="346"/>
      <c r="B30" s="225" t="s">
        <v>655</v>
      </c>
      <c r="C30" s="152" t="s">
        <v>78</v>
      </c>
      <c r="D30" s="152">
        <v>13509101</v>
      </c>
      <c r="E30" s="152" t="s">
        <v>654</v>
      </c>
      <c r="F30" s="215">
        <v>2</v>
      </c>
      <c r="G30" s="175">
        <v>2</v>
      </c>
      <c r="H30" s="176"/>
      <c r="I30" s="209">
        <v>23432</v>
      </c>
      <c r="J30" s="177">
        <f t="shared" si="1"/>
        <v>46864</v>
      </c>
      <c r="K30" s="178">
        <v>0</v>
      </c>
      <c r="L30" s="178">
        <f>K30*H30</f>
        <v>0</v>
      </c>
      <c r="M30" s="161" t="s">
        <v>700</v>
      </c>
      <c r="N30" s="244"/>
    </row>
    <row r="31" spans="1:14" ht="15.45" thickBot="1" x14ac:dyDescent="0.45">
      <c r="A31" s="347"/>
      <c r="B31" s="236" t="s">
        <v>50</v>
      </c>
      <c r="C31" s="237" t="s">
        <v>78</v>
      </c>
      <c r="D31" s="237">
        <v>14784657</v>
      </c>
      <c r="E31" s="237" t="s">
        <v>115</v>
      </c>
      <c r="F31" s="237">
        <v>3</v>
      </c>
      <c r="G31" s="238">
        <v>3</v>
      </c>
      <c r="H31" s="239">
        <v>3</v>
      </c>
      <c r="I31" s="240">
        <v>113533</v>
      </c>
      <c r="J31" s="240">
        <v>255000</v>
      </c>
      <c r="K31" s="241">
        <v>85000</v>
      </c>
      <c r="L31" s="241">
        <f>K31*H31</f>
        <v>255000</v>
      </c>
      <c r="M31" s="237" t="s">
        <v>701</v>
      </c>
      <c r="N31" s="245"/>
    </row>
    <row r="32" spans="1:14" ht="75" x14ac:dyDescent="0.4">
      <c r="A32" s="345" t="s">
        <v>734</v>
      </c>
      <c r="B32" s="229" t="s">
        <v>422</v>
      </c>
      <c r="C32" s="230" t="s">
        <v>78</v>
      </c>
      <c r="D32" s="230">
        <v>14634470</v>
      </c>
      <c r="E32" s="230" t="s">
        <v>424</v>
      </c>
      <c r="F32" s="230">
        <v>100</v>
      </c>
      <c r="G32" s="232">
        <v>100</v>
      </c>
      <c r="H32" s="233">
        <v>0</v>
      </c>
      <c r="I32" s="234">
        <v>14131.9</v>
      </c>
      <c r="J32" s="234">
        <f t="shared" ref="J32:J39" si="2">G32*I32</f>
        <v>1413190</v>
      </c>
      <c r="K32" s="235">
        <v>0</v>
      </c>
      <c r="L32" s="235">
        <f>H32*K32</f>
        <v>0</v>
      </c>
      <c r="M32" s="230" t="s">
        <v>702</v>
      </c>
      <c r="N32" s="247"/>
    </row>
    <row r="33" spans="1:14" ht="60" x14ac:dyDescent="0.4">
      <c r="A33" s="346"/>
      <c r="B33" s="225" t="s">
        <v>612</v>
      </c>
      <c r="C33" s="152" t="s">
        <v>78</v>
      </c>
      <c r="D33" s="173">
        <v>2804431</v>
      </c>
      <c r="E33" s="173" t="s">
        <v>366</v>
      </c>
      <c r="F33" s="173">
        <v>60</v>
      </c>
      <c r="G33" s="175">
        <v>60</v>
      </c>
      <c r="H33" s="176">
        <v>0</v>
      </c>
      <c r="I33" s="177">
        <v>38743</v>
      </c>
      <c r="J33" s="177">
        <f t="shared" si="2"/>
        <v>2324580</v>
      </c>
      <c r="K33" s="178">
        <v>0</v>
      </c>
      <c r="L33" s="178">
        <f t="shared" ref="L33:L39" si="3">H33*K33</f>
        <v>0</v>
      </c>
      <c r="M33" s="152" t="s">
        <v>703</v>
      </c>
      <c r="N33" s="248"/>
    </row>
    <row r="34" spans="1:14" ht="60" x14ac:dyDescent="0.4">
      <c r="A34" s="346"/>
      <c r="B34" s="225" t="s">
        <v>612</v>
      </c>
      <c r="C34" s="152" t="s">
        <v>79</v>
      </c>
      <c r="D34" s="216">
        <v>2804428</v>
      </c>
      <c r="E34" s="173" t="s">
        <v>367</v>
      </c>
      <c r="F34" s="173">
        <v>60</v>
      </c>
      <c r="G34" s="175">
        <v>60</v>
      </c>
      <c r="H34" s="176">
        <v>0</v>
      </c>
      <c r="I34" s="177">
        <v>707.54</v>
      </c>
      <c r="J34" s="177">
        <f t="shared" si="2"/>
        <v>42452.399999999994</v>
      </c>
      <c r="K34" s="178">
        <v>0</v>
      </c>
      <c r="L34" s="178">
        <f t="shared" si="3"/>
        <v>0</v>
      </c>
      <c r="M34" s="152" t="s">
        <v>703</v>
      </c>
      <c r="N34" s="248"/>
    </row>
    <row r="35" spans="1:14" ht="45" x14ac:dyDescent="0.4">
      <c r="A35" s="346"/>
      <c r="B35" s="225" t="s">
        <v>615</v>
      </c>
      <c r="C35" s="152" t="s">
        <v>78</v>
      </c>
      <c r="D35" s="173">
        <v>2668691</v>
      </c>
      <c r="E35" s="173" t="s">
        <v>616</v>
      </c>
      <c r="F35" s="173">
        <v>4</v>
      </c>
      <c r="G35" s="175">
        <v>4</v>
      </c>
      <c r="H35" s="176">
        <v>4</v>
      </c>
      <c r="I35" s="177">
        <v>36000</v>
      </c>
      <c r="J35" s="177">
        <f t="shared" si="2"/>
        <v>144000</v>
      </c>
      <c r="K35" s="178">
        <v>43900</v>
      </c>
      <c r="L35" s="178">
        <f t="shared" si="3"/>
        <v>175600</v>
      </c>
      <c r="M35" s="152" t="s">
        <v>688</v>
      </c>
      <c r="N35" s="248"/>
    </row>
    <row r="36" spans="1:14" ht="45" x14ac:dyDescent="0.4">
      <c r="A36" s="346"/>
      <c r="B36" s="225" t="s">
        <v>615</v>
      </c>
      <c r="C36" s="152" t="s">
        <v>79</v>
      </c>
      <c r="D36" s="173" t="s">
        <v>383</v>
      </c>
      <c r="E36" s="173" t="s">
        <v>617</v>
      </c>
      <c r="F36" s="173">
        <v>50</v>
      </c>
      <c r="G36" s="175">
        <v>50</v>
      </c>
      <c r="H36" s="176">
        <v>50</v>
      </c>
      <c r="I36" s="177">
        <v>2630</v>
      </c>
      <c r="J36" s="177">
        <f t="shared" si="2"/>
        <v>131500</v>
      </c>
      <c r="K36" s="178">
        <v>3200</v>
      </c>
      <c r="L36" s="178">
        <f t="shared" si="3"/>
        <v>160000</v>
      </c>
      <c r="M36" s="152" t="s">
        <v>688</v>
      </c>
      <c r="N36" s="248"/>
    </row>
    <row r="37" spans="1:14" ht="45" x14ac:dyDescent="0.4">
      <c r="A37" s="346"/>
      <c r="B37" s="225" t="s">
        <v>619</v>
      </c>
      <c r="C37" s="152" t="s">
        <v>78</v>
      </c>
      <c r="D37" s="173" t="s">
        <v>380</v>
      </c>
      <c r="E37" s="173" t="s">
        <v>621</v>
      </c>
      <c r="F37" s="173">
        <v>8</v>
      </c>
      <c r="G37" s="175">
        <v>8</v>
      </c>
      <c r="H37" s="176">
        <v>0</v>
      </c>
      <c r="I37" s="177">
        <v>83300</v>
      </c>
      <c r="J37" s="177">
        <f t="shared" si="2"/>
        <v>666400</v>
      </c>
      <c r="K37" s="178">
        <v>0</v>
      </c>
      <c r="L37" s="178">
        <f t="shared" si="3"/>
        <v>0</v>
      </c>
      <c r="M37" s="152" t="s">
        <v>684</v>
      </c>
      <c r="N37" s="248"/>
    </row>
    <row r="38" spans="1:14" ht="45" x14ac:dyDescent="0.4">
      <c r="A38" s="346"/>
      <c r="B38" s="225" t="s">
        <v>644</v>
      </c>
      <c r="C38" s="152" t="s">
        <v>78</v>
      </c>
      <c r="D38" s="173" t="s">
        <v>380</v>
      </c>
      <c r="E38" s="173" t="s">
        <v>646</v>
      </c>
      <c r="F38" s="173">
        <v>8</v>
      </c>
      <c r="G38" s="175">
        <v>8</v>
      </c>
      <c r="H38" s="176">
        <v>0</v>
      </c>
      <c r="I38" s="177">
        <v>83300</v>
      </c>
      <c r="J38" s="177">
        <f t="shared" si="2"/>
        <v>666400</v>
      </c>
      <c r="K38" s="178">
        <v>0</v>
      </c>
      <c r="L38" s="178">
        <f t="shared" si="3"/>
        <v>0</v>
      </c>
      <c r="M38" s="152" t="s">
        <v>684</v>
      </c>
      <c r="N38" s="248"/>
    </row>
    <row r="39" spans="1:14" ht="60" x14ac:dyDescent="0.4">
      <c r="A39" s="346"/>
      <c r="B39" s="225" t="s">
        <v>210</v>
      </c>
      <c r="C39" s="152" t="s">
        <v>80</v>
      </c>
      <c r="D39" s="152">
        <v>5040540</v>
      </c>
      <c r="E39" s="152" t="s">
        <v>145</v>
      </c>
      <c r="F39" s="152">
        <v>100</v>
      </c>
      <c r="G39" s="175">
        <v>50</v>
      </c>
      <c r="H39" s="176">
        <v>0</v>
      </c>
      <c r="I39" s="177">
        <v>5122.5</v>
      </c>
      <c r="J39" s="177">
        <f t="shared" si="2"/>
        <v>256125</v>
      </c>
      <c r="K39" s="178">
        <v>0</v>
      </c>
      <c r="L39" s="178">
        <f t="shared" si="3"/>
        <v>0</v>
      </c>
      <c r="M39" s="152" t="s">
        <v>729</v>
      </c>
      <c r="N39" s="248"/>
    </row>
    <row r="40" spans="1:14" ht="60" x14ac:dyDescent="0.4">
      <c r="A40" s="346"/>
      <c r="B40" s="225" t="s">
        <v>210</v>
      </c>
      <c r="C40" s="152" t="s">
        <v>85</v>
      </c>
      <c r="D40" s="152">
        <v>7648237</v>
      </c>
      <c r="E40" s="152" t="s">
        <v>144</v>
      </c>
      <c r="F40" s="152">
        <v>100</v>
      </c>
      <c r="G40" s="175">
        <v>100</v>
      </c>
      <c r="H40" s="176">
        <v>0</v>
      </c>
      <c r="I40" s="177">
        <v>1583.41</v>
      </c>
      <c r="J40" s="177">
        <v>158341</v>
      </c>
      <c r="K40" s="178">
        <v>0</v>
      </c>
      <c r="L40" s="178">
        <v>0</v>
      </c>
      <c r="M40" s="152" t="s">
        <v>729</v>
      </c>
      <c r="N40" s="248"/>
    </row>
    <row r="41" spans="1:14" ht="60" x14ac:dyDescent="0.4">
      <c r="A41" s="346"/>
      <c r="B41" s="225" t="s">
        <v>62</v>
      </c>
      <c r="C41" s="152" t="s">
        <v>80</v>
      </c>
      <c r="D41" s="152">
        <v>5040540</v>
      </c>
      <c r="E41" s="152" t="s">
        <v>145</v>
      </c>
      <c r="F41" s="152">
        <v>100</v>
      </c>
      <c r="G41" s="175">
        <v>5</v>
      </c>
      <c r="H41" s="176">
        <v>0</v>
      </c>
      <c r="I41" s="177">
        <v>5122.3999999999996</v>
      </c>
      <c r="J41" s="177">
        <v>25612</v>
      </c>
      <c r="K41" s="178">
        <v>0</v>
      </c>
      <c r="L41" s="178">
        <v>0</v>
      </c>
      <c r="M41" s="152" t="s">
        <v>729</v>
      </c>
      <c r="N41" s="248"/>
    </row>
    <row r="42" spans="1:14" ht="60" x14ac:dyDescent="0.4">
      <c r="A42" s="346"/>
      <c r="B42" s="225" t="s">
        <v>62</v>
      </c>
      <c r="C42" s="152" t="s">
        <v>85</v>
      </c>
      <c r="D42" s="152">
        <v>7648237</v>
      </c>
      <c r="E42" s="152" t="s">
        <v>144</v>
      </c>
      <c r="F42" s="152">
        <v>100</v>
      </c>
      <c r="G42" s="175">
        <v>10</v>
      </c>
      <c r="H42" s="176">
        <v>0</v>
      </c>
      <c r="I42" s="177">
        <v>1583.4</v>
      </c>
      <c r="J42" s="177">
        <v>15834</v>
      </c>
      <c r="K42" s="178">
        <v>0</v>
      </c>
      <c r="L42" s="178">
        <v>0</v>
      </c>
      <c r="M42" s="152" t="s">
        <v>729</v>
      </c>
      <c r="N42" s="248"/>
    </row>
    <row r="43" spans="1:14" ht="45" x14ac:dyDescent="0.4">
      <c r="A43" s="346"/>
      <c r="B43" s="225" t="s">
        <v>627</v>
      </c>
      <c r="C43" s="152" t="s">
        <v>79</v>
      </c>
      <c r="D43" s="152">
        <v>998821485</v>
      </c>
      <c r="E43" s="152" t="s">
        <v>628</v>
      </c>
      <c r="F43" s="152">
        <v>9</v>
      </c>
      <c r="G43" s="175">
        <v>9</v>
      </c>
      <c r="H43" s="176">
        <v>9</v>
      </c>
      <c r="I43" s="177">
        <v>67830</v>
      </c>
      <c r="J43" s="177">
        <f t="shared" ref="J43:J54" si="4">G43*I43</f>
        <v>610470</v>
      </c>
      <c r="K43" s="178">
        <v>57200</v>
      </c>
      <c r="L43" s="178">
        <f>H43*K43</f>
        <v>514800</v>
      </c>
      <c r="M43" s="152" t="s">
        <v>709</v>
      </c>
      <c r="N43" s="248"/>
    </row>
    <row r="44" spans="1:14" ht="75" x14ac:dyDescent="0.4">
      <c r="A44" s="346"/>
      <c r="B44" s="225" t="s">
        <v>56</v>
      </c>
      <c r="C44" s="156" t="s">
        <v>78</v>
      </c>
      <c r="D44" s="156"/>
      <c r="E44" s="156" t="s">
        <v>149</v>
      </c>
      <c r="F44" s="217">
        <v>1</v>
      </c>
      <c r="G44" s="175">
        <v>0</v>
      </c>
      <c r="H44" s="176">
        <v>0</v>
      </c>
      <c r="I44" s="177">
        <v>37600</v>
      </c>
      <c r="J44" s="177">
        <f t="shared" si="4"/>
        <v>0</v>
      </c>
      <c r="K44" s="178">
        <v>0</v>
      </c>
      <c r="L44" s="178">
        <f>H44*K44</f>
        <v>0</v>
      </c>
      <c r="M44" s="221" t="s">
        <v>710</v>
      </c>
      <c r="N44" s="248"/>
    </row>
    <row r="45" spans="1:14" ht="75" x14ac:dyDescent="0.4">
      <c r="A45" s="346"/>
      <c r="B45" s="225" t="s">
        <v>56</v>
      </c>
      <c r="C45" s="156" t="s">
        <v>79</v>
      </c>
      <c r="D45" s="156" t="s">
        <v>151</v>
      </c>
      <c r="E45" s="156" t="s">
        <v>149</v>
      </c>
      <c r="F45" s="217">
        <v>1</v>
      </c>
      <c r="G45" s="175">
        <v>0</v>
      </c>
      <c r="H45" s="176">
        <v>0</v>
      </c>
      <c r="I45" s="177">
        <v>150200</v>
      </c>
      <c r="J45" s="177">
        <f t="shared" si="4"/>
        <v>0</v>
      </c>
      <c r="K45" s="178">
        <v>0</v>
      </c>
      <c r="L45" s="178">
        <f>H45*K45</f>
        <v>0</v>
      </c>
      <c r="M45" s="221" t="s">
        <v>710</v>
      </c>
      <c r="N45" s="248"/>
    </row>
    <row r="46" spans="1:14" ht="60" x14ac:dyDescent="0.4">
      <c r="A46" s="346"/>
      <c r="B46" s="225" t="s">
        <v>56</v>
      </c>
      <c r="C46" s="161" t="s">
        <v>80</v>
      </c>
      <c r="D46" s="161">
        <v>12402009</v>
      </c>
      <c r="E46" s="161" t="s">
        <v>107</v>
      </c>
      <c r="F46" s="161">
        <v>8</v>
      </c>
      <c r="G46" s="175">
        <v>8</v>
      </c>
      <c r="H46" s="176">
        <v>0</v>
      </c>
      <c r="I46" s="177">
        <v>10000</v>
      </c>
      <c r="J46" s="177">
        <f t="shared" si="4"/>
        <v>80000</v>
      </c>
      <c r="K46" s="178">
        <v>10000</v>
      </c>
      <c r="L46" s="178">
        <f>H46*K46</f>
        <v>0</v>
      </c>
      <c r="M46" s="152" t="s">
        <v>729</v>
      </c>
      <c r="N46" s="248"/>
    </row>
    <row r="47" spans="1:14" ht="45" x14ac:dyDescent="0.4">
      <c r="A47" s="346"/>
      <c r="B47" s="225" t="s">
        <v>51</v>
      </c>
      <c r="C47" s="152" t="s">
        <v>79</v>
      </c>
      <c r="D47" s="152">
        <v>55030</v>
      </c>
      <c r="E47" s="152" t="s">
        <v>122</v>
      </c>
      <c r="F47" s="152">
        <v>3</v>
      </c>
      <c r="G47" s="175">
        <v>3</v>
      </c>
      <c r="H47" s="176">
        <v>1</v>
      </c>
      <c r="I47" s="177">
        <v>164810.5</v>
      </c>
      <c r="J47" s="177">
        <f t="shared" si="4"/>
        <v>494431.5</v>
      </c>
      <c r="K47" s="178">
        <v>164811</v>
      </c>
      <c r="L47" s="178">
        <f t="shared" ref="L47:L52" si="5">H47*K47</f>
        <v>164811</v>
      </c>
      <c r="M47" s="152" t="s">
        <v>718</v>
      </c>
      <c r="N47" s="248"/>
    </row>
    <row r="48" spans="1:14" ht="60" x14ac:dyDescent="0.4">
      <c r="A48" s="346"/>
      <c r="B48" s="225" t="s">
        <v>51</v>
      </c>
      <c r="C48" s="152" t="s">
        <v>83</v>
      </c>
      <c r="D48" s="152">
        <v>1775094</v>
      </c>
      <c r="E48" s="152" t="s">
        <v>135</v>
      </c>
      <c r="F48" s="152">
        <v>3</v>
      </c>
      <c r="G48" s="175">
        <v>3</v>
      </c>
      <c r="H48" s="176">
        <v>2</v>
      </c>
      <c r="I48" s="177">
        <v>15399</v>
      </c>
      <c r="J48" s="177">
        <f t="shared" si="4"/>
        <v>46197</v>
      </c>
      <c r="K48" s="178">
        <v>0</v>
      </c>
      <c r="L48" s="178">
        <f t="shared" si="5"/>
        <v>0</v>
      </c>
      <c r="M48" s="152" t="s">
        <v>729</v>
      </c>
      <c r="N48" s="248"/>
    </row>
    <row r="49" spans="1:14" ht="75.45" thickBot="1" x14ac:dyDescent="0.45">
      <c r="A49" s="347"/>
      <c r="B49" s="236" t="s">
        <v>51</v>
      </c>
      <c r="C49" s="237" t="s">
        <v>91</v>
      </c>
      <c r="D49" s="237">
        <v>123454518</v>
      </c>
      <c r="E49" s="237" t="s">
        <v>140</v>
      </c>
      <c r="F49" s="237">
        <v>10</v>
      </c>
      <c r="G49" s="238">
        <v>10</v>
      </c>
      <c r="H49" s="239">
        <v>10</v>
      </c>
      <c r="I49" s="240">
        <v>3689</v>
      </c>
      <c r="J49" s="240">
        <f t="shared" si="4"/>
        <v>36890</v>
      </c>
      <c r="K49" s="241">
        <v>3990</v>
      </c>
      <c r="L49" s="241">
        <f t="shared" si="5"/>
        <v>39900</v>
      </c>
      <c r="M49" s="237" t="s">
        <v>707</v>
      </c>
      <c r="N49" s="249"/>
    </row>
    <row r="50" spans="1:14" ht="60" x14ac:dyDescent="0.4">
      <c r="A50" s="345" t="s">
        <v>735</v>
      </c>
      <c r="B50" s="229" t="s">
        <v>222</v>
      </c>
      <c r="C50" s="230" t="s">
        <v>80</v>
      </c>
      <c r="D50" s="231" t="s">
        <v>152</v>
      </c>
      <c r="E50" s="230" t="s">
        <v>155</v>
      </c>
      <c r="F50" s="231">
        <v>6</v>
      </c>
      <c r="G50" s="232">
        <v>6</v>
      </c>
      <c r="H50" s="233">
        <v>0</v>
      </c>
      <c r="I50" s="234">
        <v>45229</v>
      </c>
      <c r="J50" s="234">
        <f t="shared" si="4"/>
        <v>271374</v>
      </c>
      <c r="K50" s="235">
        <v>0</v>
      </c>
      <c r="L50" s="235">
        <f t="shared" si="5"/>
        <v>0</v>
      </c>
      <c r="M50" s="230" t="s">
        <v>703</v>
      </c>
      <c r="N50" s="247"/>
    </row>
    <row r="51" spans="1:14" ht="75" x14ac:dyDescent="0.4">
      <c r="A51" s="346"/>
      <c r="B51" s="226" t="s">
        <v>224</v>
      </c>
      <c r="C51" s="152" t="s">
        <v>78</v>
      </c>
      <c r="D51" s="173" t="s">
        <v>160</v>
      </c>
      <c r="E51" s="152" t="s">
        <v>155</v>
      </c>
      <c r="F51" s="173">
        <v>2000</v>
      </c>
      <c r="G51" s="175">
        <v>0</v>
      </c>
      <c r="H51" s="176">
        <v>0</v>
      </c>
      <c r="I51" s="177">
        <v>3330</v>
      </c>
      <c r="J51" s="177">
        <f t="shared" si="4"/>
        <v>0</v>
      </c>
      <c r="K51" s="178">
        <v>0</v>
      </c>
      <c r="L51" s="178">
        <f t="shared" si="5"/>
        <v>0</v>
      </c>
      <c r="M51" s="221" t="s">
        <v>710</v>
      </c>
      <c r="N51" s="248"/>
    </row>
    <row r="52" spans="1:14" ht="60" x14ac:dyDescent="0.4">
      <c r="A52" s="346"/>
      <c r="B52" s="226" t="s">
        <v>224</v>
      </c>
      <c r="C52" s="152" t="s">
        <v>80</v>
      </c>
      <c r="D52" s="173">
        <v>222207199</v>
      </c>
      <c r="E52" s="152" t="s">
        <v>155</v>
      </c>
      <c r="F52" s="173">
        <v>6</v>
      </c>
      <c r="G52" s="175">
        <v>6</v>
      </c>
      <c r="H52" s="176">
        <v>0</v>
      </c>
      <c r="I52" s="177">
        <v>69028</v>
      </c>
      <c r="J52" s="177">
        <f t="shared" si="4"/>
        <v>414168</v>
      </c>
      <c r="K52" s="178">
        <v>0</v>
      </c>
      <c r="L52" s="178">
        <f t="shared" si="5"/>
        <v>0</v>
      </c>
      <c r="M52" s="152" t="s">
        <v>703</v>
      </c>
      <c r="N52" s="248"/>
    </row>
    <row r="53" spans="1:14" ht="75" x14ac:dyDescent="0.4">
      <c r="A53" s="346"/>
      <c r="B53" s="226" t="s">
        <v>223</v>
      </c>
      <c r="C53" s="152" t="s">
        <v>78</v>
      </c>
      <c r="D53" s="173">
        <v>145641180</v>
      </c>
      <c r="E53" s="152" t="s">
        <v>154</v>
      </c>
      <c r="F53" s="173">
        <v>10</v>
      </c>
      <c r="G53" s="175">
        <v>20</v>
      </c>
      <c r="H53" s="176"/>
      <c r="I53" s="177">
        <v>310864.89</v>
      </c>
      <c r="J53" s="177">
        <f t="shared" si="4"/>
        <v>6217297.8000000007</v>
      </c>
      <c r="K53" s="178">
        <v>310864</v>
      </c>
      <c r="L53" s="178">
        <f>K53*H53</f>
        <v>0</v>
      </c>
      <c r="M53" s="152" t="s">
        <v>707</v>
      </c>
      <c r="N53" s="248"/>
    </row>
    <row r="54" spans="1:14" ht="60.45" thickBot="1" x14ac:dyDescent="0.45">
      <c r="A54" s="347"/>
      <c r="B54" s="250" t="s">
        <v>223</v>
      </c>
      <c r="C54" s="237" t="s">
        <v>80</v>
      </c>
      <c r="D54" s="251">
        <v>661333214</v>
      </c>
      <c r="E54" s="237" t="s">
        <v>154</v>
      </c>
      <c r="F54" s="251">
        <v>1</v>
      </c>
      <c r="G54" s="238">
        <v>1</v>
      </c>
      <c r="H54" s="239"/>
      <c r="I54" s="240">
        <v>373700</v>
      </c>
      <c r="J54" s="240">
        <f t="shared" si="4"/>
        <v>373700</v>
      </c>
      <c r="K54" s="241">
        <v>0</v>
      </c>
      <c r="L54" s="241">
        <f>H54*K54</f>
        <v>0</v>
      </c>
      <c r="M54" s="237" t="s">
        <v>703</v>
      </c>
      <c r="N54" s="249"/>
    </row>
  </sheetData>
  <mergeCells count="3">
    <mergeCell ref="A50:A54"/>
    <mergeCell ref="A3:A31"/>
    <mergeCell ref="A32:A49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PROCESOS 2025</vt:lpstr>
      <vt:lpstr>RESUMEN J.E. 2025 GASTADO</vt:lpstr>
      <vt:lpstr>REPU 2025</vt:lpstr>
      <vt:lpstr>CONS 2025</vt:lpstr>
      <vt:lpstr>LUBR 2025</vt:lpstr>
      <vt:lpstr>SEVA 2025</vt:lpstr>
      <vt:lpstr>INVE 2025</vt:lpstr>
      <vt:lpstr>DDTT 2025</vt:lpstr>
      <vt:lpstr>PENDIENTES </vt:lpstr>
      <vt:lpstr>'PROCESOS 2025'!Área_de_impresión</vt:lpstr>
      <vt:lpstr>'REPU 2025'!Área_de_impresión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2026-03-11T12:30:26Z</dcterms:modified>
</cp:coreProperties>
</file>