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ndiciones" sheetId="1" r:id="rId4"/>
    <sheet state="visible" name="Pesos" sheetId="2" r:id="rId5"/>
    <sheet state="visible" name="posiciones" sheetId="3" r:id="rId6"/>
    <sheet state="visible" name="Plan de Estiba" sheetId="4" r:id="rId7"/>
  </sheets>
  <definedNames>
    <definedName hidden="1" localSheetId="1" name="_xlnm._FilterDatabase">Pesos!$A$3:$J$128</definedName>
  </definedNames>
  <calcPr/>
  <extLst>
    <ext uri="GoogleSheetsCustomDataVersion1">
      <go:sheetsCustomData xmlns:go="http://customooxmlschemas.google.com/" r:id="rId8" roundtripDataSignature="AMtx7mhO+jKAJBhTHNev6oUQa/2zEWnuvQ=="/>
    </ext>
  </extLst>
</workbook>
</file>

<file path=xl/sharedStrings.xml><?xml version="1.0" encoding="utf-8"?>
<sst xmlns="http://schemas.openxmlformats.org/spreadsheetml/2006/main" count="975" uniqueCount="226">
  <si>
    <t>Condiciones previas a la carga:</t>
  </si>
  <si>
    <t>Calado proa</t>
  </si>
  <si>
    <t>mt</t>
  </si>
  <si>
    <t>Calado popa</t>
  </si>
  <si>
    <t>Lastre peak de proa</t>
  </si>
  <si>
    <t>Tons</t>
  </si>
  <si>
    <t>KG inicial</t>
  </si>
  <si>
    <t>mts</t>
  </si>
  <si>
    <t>Cuaderna Maestra (desde proa)</t>
  </si>
  <si>
    <t>G longitudinal</t>
  </si>
  <si>
    <t>Calado medio</t>
  </si>
  <si>
    <t>toneladas por centimetros de inmersión</t>
  </si>
  <si>
    <t>tn</t>
  </si>
  <si>
    <t>MANGA</t>
  </si>
  <si>
    <t>MTS</t>
  </si>
  <si>
    <t>Alimentos no pueden ir adyacentes a químicos ni lubricantes</t>
  </si>
  <si>
    <t>Químicos no pueden ir adyacentes a lubricantes</t>
  </si>
  <si>
    <t>Químicos y lubricantes deben ir sobre cubierta, posición 4 hacia arriba</t>
  </si>
  <si>
    <t>Limitaciones</t>
  </si>
  <si>
    <t>Peso máximo por columna</t>
  </si>
  <si>
    <t>1er zarpe</t>
  </si>
  <si>
    <t>carga (Ton)</t>
  </si>
  <si>
    <t>Calado medio (m)</t>
  </si>
  <si>
    <t>KB(m)</t>
  </si>
  <si>
    <t xml:space="preserve">KG (m) </t>
  </si>
  <si>
    <t>BM (m)</t>
  </si>
  <si>
    <t>KM (m)</t>
  </si>
  <si>
    <t>GM (m)</t>
  </si>
  <si>
    <t>estabilidad</t>
  </si>
  <si>
    <t>CG(X)</t>
  </si>
  <si>
    <t>CG(Y)</t>
  </si>
  <si>
    <t>CG(Z)</t>
  </si>
  <si>
    <t>desplazamiento</t>
  </si>
  <si>
    <t>-</t>
  </si>
  <si>
    <t>carga</t>
  </si>
  <si>
    <t>total</t>
  </si>
  <si>
    <t>Zarpe Callao</t>
  </si>
  <si>
    <t>Zarpe Guayaquil</t>
  </si>
  <si>
    <t>Zarpe Panamá</t>
  </si>
  <si>
    <t>Zarpe Cartagena</t>
  </si>
  <si>
    <t>Recalada a Houston</t>
  </si>
  <si>
    <t>longitudinal</t>
  </si>
  <si>
    <t>Peso</t>
  </si>
  <si>
    <t>Destino</t>
  </si>
  <si>
    <t>D_Vert</t>
  </si>
  <si>
    <t>D_Lat</t>
  </si>
  <si>
    <t>D_Long</t>
  </si>
  <si>
    <t>M_V</t>
  </si>
  <si>
    <t>M_Lat</t>
  </si>
  <si>
    <t>M_Long</t>
  </si>
  <si>
    <t>TIER 5</t>
  </si>
  <si>
    <t>16 MTS</t>
  </si>
  <si>
    <t>Buque+LASTRE</t>
  </si>
  <si>
    <t>Cont.</t>
  </si>
  <si>
    <t>Lubricante_17</t>
  </si>
  <si>
    <t>Lubricante_21</t>
  </si>
  <si>
    <t>Lubricante_5</t>
  </si>
  <si>
    <t>General_1</t>
  </si>
  <si>
    <t>Callao</t>
  </si>
  <si>
    <t>Lubricante_18</t>
  </si>
  <si>
    <t>Lubricante_22</t>
  </si>
  <si>
    <t>Lubricante_6</t>
  </si>
  <si>
    <t>General_2</t>
  </si>
  <si>
    <t>Lubricante_19</t>
  </si>
  <si>
    <t>Lubricante_23</t>
  </si>
  <si>
    <t>Lubricante_7</t>
  </si>
  <si>
    <t>Químico_3</t>
  </si>
  <si>
    <t>Químico_1</t>
  </si>
  <si>
    <t>General_3</t>
  </si>
  <si>
    <t>Lubricante_20</t>
  </si>
  <si>
    <t>Lubricante_24</t>
  </si>
  <si>
    <t>Lubricante_8</t>
  </si>
  <si>
    <t>Químico_4</t>
  </si>
  <si>
    <t>Químico_2</t>
  </si>
  <si>
    <t>General_4</t>
  </si>
  <si>
    <t>General_5</t>
  </si>
  <si>
    <t>Guayaquil</t>
  </si>
  <si>
    <t>vert</t>
  </si>
  <si>
    <t>lat</t>
  </si>
  <si>
    <t>General_6</t>
  </si>
  <si>
    <t>TIER 4</t>
  </si>
  <si>
    <t>13 MTS</t>
  </si>
  <si>
    <t>General_7</t>
  </si>
  <si>
    <t>BABOR</t>
  </si>
  <si>
    <t>General_8</t>
  </si>
  <si>
    <t>Lubricante_9</t>
  </si>
  <si>
    <t>Lubricante_13</t>
  </si>
  <si>
    <t>Lubricante_1</t>
  </si>
  <si>
    <t>Químico_13</t>
  </si>
  <si>
    <t>Químico_7</t>
  </si>
  <si>
    <t>Químico_5</t>
  </si>
  <si>
    <t>General_9</t>
  </si>
  <si>
    <t>Lubricante_10</t>
  </si>
  <si>
    <t>Lubricante_14</t>
  </si>
  <si>
    <t>Lubricante_2</t>
  </si>
  <si>
    <t>Químico_14</t>
  </si>
  <si>
    <t>Químico_8</t>
  </si>
  <si>
    <t>Químico_6</t>
  </si>
  <si>
    <t>General_10</t>
  </si>
  <si>
    <t>Lubricante_11</t>
  </si>
  <si>
    <t>Lubricante_15</t>
  </si>
  <si>
    <t>Lubricante_3</t>
  </si>
  <si>
    <t>Químico_15</t>
  </si>
  <si>
    <t>Químico_9</t>
  </si>
  <si>
    <t>Químico_11</t>
  </si>
  <si>
    <t>General_11</t>
  </si>
  <si>
    <t>Lubricante_12</t>
  </si>
  <si>
    <t>Lubricante_16</t>
  </si>
  <si>
    <t>Lubricante_4</t>
  </si>
  <si>
    <t>Químico_16</t>
  </si>
  <si>
    <t>Químico_10</t>
  </si>
  <si>
    <t>Químico_12</t>
  </si>
  <si>
    <t>General_12</t>
  </si>
  <si>
    <t>ESTRIBOR</t>
  </si>
  <si>
    <t>General_13</t>
  </si>
  <si>
    <t>General_14</t>
  </si>
  <si>
    <t>TIER 3</t>
  </si>
  <si>
    <t>9 MTS</t>
  </si>
  <si>
    <t>General_15</t>
  </si>
  <si>
    <t>Panamá</t>
  </si>
  <si>
    <t>General_16</t>
  </si>
  <si>
    <t>General_17</t>
  </si>
  <si>
    <t>General_18</t>
  </si>
  <si>
    <t>General_19</t>
  </si>
  <si>
    <t>General_20</t>
  </si>
  <si>
    <t>General_21</t>
  </si>
  <si>
    <t>Houston</t>
  </si>
  <si>
    <t>General_22</t>
  </si>
  <si>
    <t>TIER 2</t>
  </si>
  <si>
    <t>6 MTS</t>
  </si>
  <si>
    <t>General_23</t>
  </si>
  <si>
    <t>General_24</t>
  </si>
  <si>
    <t>Alimentos_1</t>
  </si>
  <si>
    <t>Alimentos_5</t>
  </si>
  <si>
    <t>General_27</t>
  </si>
  <si>
    <t>Alimentos_13</t>
  </si>
  <si>
    <t>Alimentos_17</t>
  </si>
  <si>
    <t>Alimentos_9</t>
  </si>
  <si>
    <t>General_25</t>
  </si>
  <si>
    <t>Alimentos_2</t>
  </si>
  <si>
    <t>Alimentos_6</t>
  </si>
  <si>
    <t>General_28</t>
  </si>
  <si>
    <t>Alimentos_14</t>
  </si>
  <si>
    <t>Alimentos_18</t>
  </si>
  <si>
    <t>Alimentos_10</t>
  </si>
  <si>
    <t>General_26</t>
  </si>
  <si>
    <t>Alimentos_3</t>
  </si>
  <si>
    <t>Alimentos_7</t>
  </si>
  <si>
    <t>General_29</t>
  </si>
  <si>
    <t>Alimentos_15</t>
  </si>
  <si>
    <t>Alimentos_11</t>
  </si>
  <si>
    <t>General_31</t>
  </si>
  <si>
    <t>Alimentos_4</t>
  </si>
  <si>
    <t>Alimentos_8</t>
  </si>
  <si>
    <t>General_30</t>
  </si>
  <si>
    <t>Alimentos_16</t>
  </si>
  <si>
    <t>Alimentos_12</t>
  </si>
  <si>
    <t>General_32</t>
  </si>
  <si>
    <t>TIER 1</t>
  </si>
  <si>
    <t>3 MTS</t>
  </si>
  <si>
    <t>Cobre_1</t>
  </si>
  <si>
    <t>Cobre_5</t>
  </si>
  <si>
    <t>Cobre_9</t>
  </si>
  <si>
    <t>Cobre_13</t>
  </si>
  <si>
    <t>Cobre_17</t>
  </si>
  <si>
    <t>Cobre_21</t>
  </si>
  <si>
    <t>Cobre_25</t>
  </si>
  <si>
    <t>Cobre_29</t>
  </si>
  <si>
    <t>Cartagena</t>
  </si>
  <si>
    <t>Cobre_2</t>
  </si>
  <si>
    <t>Cobre_6</t>
  </si>
  <si>
    <t>Cobre_10</t>
  </si>
  <si>
    <t>Cobre_14</t>
  </si>
  <si>
    <t>Cobre_18</t>
  </si>
  <si>
    <t>Cobre_22</t>
  </si>
  <si>
    <t>Cobre_26</t>
  </si>
  <si>
    <t>Cobre_30</t>
  </si>
  <si>
    <t>Cobre_3</t>
  </si>
  <si>
    <t>Cobre_7</t>
  </si>
  <si>
    <t>Cobre_11</t>
  </si>
  <si>
    <t>Cobre_15</t>
  </si>
  <si>
    <t>Cobre_19</t>
  </si>
  <si>
    <t>Cobre_23</t>
  </si>
  <si>
    <t>Cobre_27</t>
  </si>
  <si>
    <t>Cobre_4</t>
  </si>
  <si>
    <t>Cobre_8</t>
  </si>
  <si>
    <t>Cobre_12</t>
  </si>
  <si>
    <t>Cobre_16</t>
  </si>
  <si>
    <t>Cobre_20</t>
  </si>
  <si>
    <t>Cobre_24</t>
  </si>
  <si>
    <t>Cobre_28</t>
  </si>
  <si>
    <t>CONDICION PRIMER ZARPE</t>
  </si>
  <si>
    <t>DESCARGA EN CALLAO</t>
  </si>
  <si>
    <t>CONDICION SEGUNDO ZARPE</t>
  </si>
  <si>
    <t>DESCARGA EN GUAYAQUIL</t>
  </si>
  <si>
    <t>TERCER ZARPE</t>
  </si>
  <si>
    <t>DESCARGA PANAMÁ</t>
  </si>
  <si>
    <t>CUARTO ZARPE</t>
  </si>
  <si>
    <t>DESCARGA CARTAGENA</t>
  </si>
  <si>
    <t>QUINTO ZARPE</t>
  </si>
  <si>
    <t>DESCARGA HOUSTON</t>
  </si>
  <si>
    <t>ULTIMA CONDICIÓN</t>
  </si>
  <si>
    <t>TOTAL</t>
  </si>
  <si>
    <t>PLANTA</t>
  </si>
  <si>
    <t>POPA</t>
  </si>
  <si>
    <t>A</t>
  </si>
  <si>
    <t>B</t>
  </si>
  <si>
    <t>C</t>
  </si>
  <si>
    <t>D</t>
  </si>
  <si>
    <t>E</t>
  </si>
  <si>
    <t>F</t>
  </si>
  <si>
    <t>G</t>
  </si>
  <si>
    <t>H</t>
  </si>
  <si>
    <t>PROA</t>
  </si>
  <si>
    <t>X</t>
  </si>
  <si>
    <t>Y</t>
  </si>
  <si>
    <t>Z</t>
  </si>
  <si>
    <t>W</t>
  </si>
  <si>
    <t>PERFIL</t>
  </si>
  <si>
    <t>Líneas segmentadas muestran la ubicación del centro de los contenedores</t>
  </si>
  <si>
    <t>Altura</t>
  </si>
  <si>
    <t>peak de</t>
  </si>
  <si>
    <t>proa</t>
  </si>
  <si>
    <t>Mts. desde la proa</t>
  </si>
  <si>
    <t>TIER 6</t>
  </si>
  <si>
    <t>19 MTS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</si>
</sst>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theme="1"/>
      <name val="Arial"/>
    </font>
    <font>
      <color theme="1"/>
      <name val="Calibri"/>
    </font>
    <font>
      <sz val="11.0"/>
      <color rgb="FF000000"/>
      <name val="Calibri"/>
    </font>
    <font>
      <sz val="11.0"/>
    </font>
    <font>
      <sz val="11.0"/>
      <color theme="1"/>
    </font>
    <font>
      <sz val="11.0"/>
      <color theme="1"/>
      <name val="Calibri"/>
    </font>
    <font/>
    <font>
      <sz val="11.0"/>
      <color theme="4"/>
      <name val="Calibri"/>
    </font>
  </fonts>
  <fills count="1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theme="6"/>
        <bgColor theme="6"/>
      </patternFill>
    </fill>
    <fill>
      <patternFill patternType="solid">
        <fgColor theme="9"/>
        <bgColor theme="9"/>
      </patternFill>
    </fill>
    <fill>
      <patternFill patternType="solid">
        <fgColor rgb="FF00B0F0"/>
        <bgColor rgb="FF00B0F0"/>
      </patternFill>
    </fill>
    <fill>
      <patternFill patternType="solid">
        <fgColor rgb="FFFFC000"/>
        <bgColor rgb="FFFFC000"/>
      </patternFill>
    </fill>
    <fill>
      <patternFill patternType="solid">
        <fgColor rgb="FF92D050"/>
        <bgColor rgb="FF92D050"/>
      </patternFill>
    </fill>
    <fill>
      <patternFill patternType="solid">
        <fgColor rgb="FF92CDDC"/>
        <bgColor rgb="FF92CDDC"/>
      </patternFill>
    </fill>
    <fill>
      <patternFill patternType="solid">
        <fgColor rgb="FFFFD966"/>
        <bgColor rgb="FFFFD966"/>
      </patternFill>
    </fill>
    <fill>
      <patternFill patternType="solid">
        <fgColor theme="0"/>
        <bgColor theme="0"/>
      </patternFill>
    </fill>
    <fill>
      <patternFill patternType="solid">
        <fgColor rgb="FFB6DDE8"/>
        <bgColor rgb="FFB6DDE8"/>
      </patternFill>
    </fill>
    <fill>
      <patternFill patternType="solid">
        <fgColor rgb="FF9FC5E8"/>
        <bgColor rgb="FF9FC5E8"/>
      </patternFill>
    </fill>
    <fill>
      <patternFill patternType="solid">
        <fgColor rgb="FF6FA8DC"/>
        <bgColor rgb="FF6FA8DC"/>
      </patternFill>
    </fill>
    <fill>
      <patternFill patternType="solid">
        <fgColor rgb="FFF6B26B"/>
        <bgColor rgb="FFF6B26B"/>
      </patternFill>
    </fill>
  </fills>
  <borders count="37">
    <border/>
    <border>
      <left/>
      <right/>
      <bottom/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top style="double">
        <color rgb="FF000000"/>
      </top>
    </border>
    <border>
      <left style="thick">
        <color rgb="FF000000"/>
      </lef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</border>
    <border>
      <left style="double">
        <color rgb="FF000000"/>
      </left>
      <right style="thick">
        <color rgb="FF000000"/>
      </right>
      <top style="double">
        <color rgb="FF000000"/>
      </top>
    </border>
    <border>
      <left style="thick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thick">
        <color rgb="FF000000"/>
      </right>
      <top style="double">
        <color rgb="FF000000"/>
      </top>
      <bottom style="double">
        <color rgb="FF000000"/>
      </bottom>
    </border>
    <border>
      <left style="thick">
        <color rgb="FF000000"/>
      </left>
      <right style="double">
        <color rgb="FF000000"/>
      </right>
      <top style="double">
        <color rgb="FF000000"/>
      </top>
      <bottom style="thick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thick">
        <color rgb="FF000000"/>
      </bottom>
    </border>
    <border>
      <left style="double">
        <color rgb="FF000000"/>
      </left>
      <right style="thick">
        <color rgb="FF000000"/>
      </right>
      <top style="double">
        <color rgb="FF000000"/>
      </top>
      <bottom style="thick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left style="double">
        <color rgb="FF000000"/>
      </left>
      <top style="thin">
        <color rgb="FF000000"/>
      </top>
      <bottom style="double">
        <color rgb="FF000000"/>
      </bottom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left style="double">
        <color rgb="FF000000"/>
      </left>
      <right/>
      <top style="double">
        <color rgb="FF000000"/>
      </top>
      <bottom style="double">
        <color rgb="FF000000"/>
      </bottom>
    </border>
    <border>
      <left style="double">
        <color rgb="FF000000"/>
      </left>
      <right/>
      <top style="thin">
        <color rgb="FF000000"/>
      </top>
      <bottom style="double">
        <color rgb="FF000000"/>
      </bottom>
    </border>
  </borders>
  <cellStyleXfs count="1">
    <xf borderId="0" fillId="0" fontId="0" numFmtId="0" applyAlignment="1" applyFont="1"/>
  </cellStyleXfs>
  <cellXfs count="9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readingOrder="0" shrinkToFit="0" vertical="bottom" wrapText="0"/>
    </xf>
    <xf borderId="0" fillId="0" fontId="2" numFmtId="0" xfId="0" applyAlignment="1" applyFont="1">
      <alignment horizontal="right" readingOrder="0" shrinkToFit="0" vertical="bottom" wrapText="0"/>
    </xf>
    <xf borderId="1" fillId="2" fontId="3" numFmtId="0" xfId="0" applyBorder="1" applyFill="1" applyFont="1"/>
    <xf borderId="1" fillId="2" fontId="4" numFmtId="0" xfId="0" applyBorder="1" applyFont="1"/>
    <xf borderId="2" fillId="2" fontId="5" numFmtId="0" xfId="0" applyBorder="1" applyFont="1"/>
    <xf borderId="3" fillId="3" fontId="2" numFmtId="0" xfId="0" applyAlignment="1" applyBorder="1" applyFill="1" applyFont="1">
      <alignment horizontal="center" readingOrder="0" shrinkToFit="0" wrapText="0"/>
    </xf>
    <xf borderId="4" fillId="3" fontId="2" numFmtId="0" xfId="0" applyAlignment="1" applyBorder="1" applyFont="1">
      <alignment horizontal="center" readingOrder="0" shrinkToFit="0" wrapText="0"/>
    </xf>
    <xf borderId="0" fillId="0" fontId="2" numFmtId="0" xfId="0" applyAlignment="1" applyFont="1">
      <alignment horizontal="center" readingOrder="0" shrinkToFit="0" wrapText="0"/>
    </xf>
    <xf borderId="5" fillId="0" fontId="2" numFmtId="0" xfId="0" applyAlignment="1" applyBorder="1" applyFont="1">
      <alignment horizontal="center" readingOrder="0" shrinkToFit="0" wrapText="0"/>
    </xf>
    <xf borderId="6" fillId="0" fontId="2" numFmtId="0" xfId="0" applyAlignment="1" applyBorder="1" applyFont="1">
      <alignment horizontal="center" readingOrder="0" shrinkToFit="0" wrapText="0"/>
    </xf>
    <xf borderId="6" fillId="0" fontId="2" numFmtId="2" xfId="0" applyAlignment="1" applyBorder="1" applyFont="1" applyNumberFormat="1">
      <alignment horizontal="center" readingOrder="0" shrinkToFit="0" wrapText="0"/>
    </xf>
    <xf borderId="0" fillId="0" fontId="1" numFmtId="0" xfId="0" applyAlignment="1" applyFont="1">
      <alignment readingOrder="0"/>
    </xf>
    <xf borderId="0" fillId="4" fontId="1" numFmtId="0" xfId="0" applyAlignment="1" applyFill="1" applyFont="1">
      <alignment readingOrder="0"/>
    </xf>
    <xf borderId="3" fillId="0" fontId="5" numFmtId="0" xfId="0" applyBorder="1" applyFont="1"/>
    <xf borderId="3" fillId="0" fontId="5" numFmtId="0" xfId="0" applyAlignment="1" applyBorder="1" applyFont="1">
      <alignment readingOrder="0"/>
    </xf>
    <xf borderId="0" fillId="4" fontId="1" numFmtId="0" xfId="0" applyAlignment="1" applyFont="1">
      <alignment horizontal="center" readingOrder="0" vertical="center"/>
    </xf>
    <xf borderId="0" fillId="0" fontId="5" numFmtId="0" xfId="0" applyAlignment="1" applyFont="1">
      <alignment horizontal="center"/>
    </xf>
    <xf borderId="3" fillId="0" fontId="5" numFmtId="0" xfId="0" applyAlignment="1" applyBorder="1" applyFont="1">
      <alignment horizontal="center"/>
    </xf>
    <xf borderId="7" fillId="2" fontId="5" numFmtId="0" xfId="0" applyBorder="1" applyFont="1"/>
    <xf borderId="7" fillId="5" fontId="5" numFmtId="0" xfId="0" applyBorder="1" applyFill="1" applyFont="1"/>
    <xf borderId="7" fillId="0" fontId="5" numFmtId="0" xfId="0" applyBorder="1" applyFont="1"/>
    <xf borderId="0" fillId="4" fontId="5" numFmtId="0" xfId="0" applyAlignment="1" applyFont="1">
      <alignment vertical="center"/>
    </xf>
    <xf borderId="3" fillId="2" fontId="5" numFmtId="0" xfId="0" applyBorder="1" applyFont="1"/>
    <xf borderId="3" fillId="2" fontId="5" numFmtId="0" xfId="0" applyAlignment="1" applyBorder="1" applyFont="1">
      <alignment horizontal="center"/>
    </xf>
    <xf borderId="0" fillId="4" fontId="1" numFmtId="0" xfId="0" applyFont="1"/>
    <xf borderId="3" fillId="6" fontId="5" numFmtId="0" xfId="0" applyBorder="1" applyFill="1" applyFont="1"/>
    <xf borderId="3" fillId="6" fontId="5" numFmtId="0" xfId="0" applyAlignment="1" applyBorder="1" applyFont="1">
      <alignment horizontal="center"/>
    </xf>
    <xf borderId="7" fillId="7" fontId="5" numFmtId="0" xfId="0" applyBorder="1" applyFill="1" applyFont="1"/>
    <xf borderId="7" fillId="6" fontId="5" numFmtId="0" xfId="0" applyBorder="1" applyFont="1"/>
    <xf borderId="3" fillId="0" fontId="4" numFmtId="0" xfId="0" applyAlignment="1" applyBorder="1" applyFont="1">
      <alignment readingOrder="0"/>
    </xf>
    <xf borderId="3" fillId="7" fontId="5" numFmtId="0" xfId="0" applyBorder="1" applyFont="1"/>
    <xf borderId="3" fillId="7" fontId="5" numFmtId="0" xfId="0" applyAlignment="1" applyBorder="1" applyFont="1">
      <alignment horizontal="center"/>
    </xf>
    <xf borderId="3" fillId="8" fontId="5" numFmtId="0" xfId="0" applyBorder="1" applyFill="1" applyFont="1"/>
    <xf borderId="3" fillId="8" fontId="5" numFmtId="0" xfId="0" applyAlignment="1" applyBorder="1" applyFont="1">
      <alignment horizontal="center"/>
    </xf>
    <xf borderId="7" fillId="8" fontId="5" numFmtId="0" xfId="0" applyBorder="1" applyFont="1"/>
    <xf borderId="3" fillId="5" fontId="5" numFmtId="0" xfId="0" applyBorder="1" applyFont="1"/>
    <xf borderId="3" fillId="5" fontId="5" numFmtId="0" xfId="0" applyAlignment="1" applyBorder="1" applyFont="1">
      <alignment horizontal="center"/>
    </xf>
    <xf borderId="8" fillId="9" fontId="2" numFmtId="0" xfId="0" applyAlignment="1" applyBorder="1" applyFill="1" applyFont="1">
      <alignment horizontal="center" readingOrder="0"/>
    </xf>
    <xf borderId="4" fillId="0" fontId="6" numFmtId="0" xfId="0" applyBorder="1" applyFont="1"/>
    <xf borderId="3" fillId="0" fontId="2" numFmtId="0" xfId="0" applyAlignment="1" applyBorder="1" applyFont="1">
      <alignment horizontal="center" readingOrder="0" shrinkToFit="0" wrapText="0"/>
    </xf>
    <xf borderId="3" fillId="9" fontId="2" numFmtId="0" xfId="0" applyAlignment="1" applyBorder="1" applyFont="1">
      <alignment horizontal="center" readingOrder="0" shrinkToFit="0" wrapText="0"/>
    </xf>
    <xf borderId="3" fillId="0" fontId="2" numFmtId="2" xfId="0" applyAlignment="1" applyBorder="1" applyFont="1" applyNumberFormat="1">
      <alignment horizontal="center" readingOrder="0" shrinkToFit="0" wrapText="0"/>
    </xf>
    <xf borderId="3" fillId="0" fontId="2" numFmtId="0" xfId="0" applyAlignment="1" applyBorder="1" applyFont="1">
      <alignment horizontal="center" shrinkToFit="0" wrapText="0"/>
    </xf>
    <xf borderId="9" fillId="7" fontId="5" numFmtId="0" xfId="0" applyAlignment="1" applyBorder="1" applyFont="1">
      <alignment horizontal="center" readingOrder="0"/>
    </xf>
    <xf borderId="10" fillId="0" fontId="5" numFmtId="0" xfId="0" applyBorder="1" applyFont="1"/>
    <xf borderId="11" fillId="0" fontId="5" numFmtId="0" xfId="0" applyBorder="1" applyFont="1"/>
    <xf borderId="12" fillId="0" fontId="5" numFmtId="0" xfId="0" applyBorder="1" applyFont="1"/>
    <xf borderId="0" fillId="0" fontId="5" numFmtId="0" xfId="0" applyAlignment="1" applyFont="1">
      <alignment vertical="center"/>
    </xf>
    <xf borderId="13" fillId="0" fontId="5" numFmtId="0" xfId="0" applyBorder="1" applyFont="1"/>
    <xf borderId="14" fillId="0" fontId="5" numFmtId="0" xfId="0" applyBorder="1" applyFont="1"/>
    <xf borderId="15" fillId="0" fontId="5" numFmtId="0" xfId="0" applyBorder="1" applyFont="1"/>
    <xf borderId="16" fillId="0" fontId="5" numFmtId="0" xfId="0" applyBorder="1" applyFont="1"/>
    <xf borderId="17" fillId="0" fontId="5" numFmtId="0" xfId="0" applyBorder="1" applyFont="1"/>
    <xf borderId="18" fillId="0" fontId="5" numFmtId="0" xfId="0" applyBorder="1" applyFont="1"/>
    <xf borderId="19" fillId="0" fontId="5" numFmtId="0" xfId="0" applyBorder="1" applyFont="1"/>
    <xf borderId="0" fillId="0" fontId="5" numFmtId="0" xfId="0" applyAlignment="1" applyFont="1">
      <alignment horizontal="left"/>
    </xf>
    <xf borderId="20" fillId="0" fontId="5" numFmtId="0" xfId="0" applyBorder="1" applyFont="1"/>
    <xf borderId="0" fillId="0" fontId="5" numFmtId="0" xfId="0" applyFont="1"/>
    <xf borderId="21" fillId="0" fontId="5" numFmtId="0" xfId="0" applyBorder="1" applyFont="1"/>
    <xf borderId="22" fillId="0" fontId="5" numFmtId="0" xfId="0" applyBorder="1" applyFont="1"/>
    <xf borderId="23" fillId="0" fontId="5" numFmtId="0" xfId="0" applyBorder="1" applyFont="1"/>
    <xf borderId="24" fillId="0" fontId="5" numFmtId="0" xfId="0" applyBorder="1" applyFont="1"/>
    <xf borderId="25" fillId="0" fontId="5" numFmtId="0" xfId="0" applyBorder="1" applyFont="1"/>
    <xf borderId="26" fillId="0" fontId="5" numFmtId="0" xfId="0" applyBorder="1" applyFont="1"/>
    <xf borderId="27" fillId="0" fontId="5" numFmtId="0" xfId="0" applyBorder="1" applyFont="1"/>
    <xf borderId="28" fillId="0" fontId="5" numFmtId="0" xfId="0" applyBorder="1" applyFont="1"/>
    <xf borderId="29" fillId="0" fontId="5" numFmtId="0" xfId="0" applyBorder="1" applyFont="1"/>
    <xf borderId="30" fillId="0" fontId="5" numFmtId="0" xfId="0" applyBorder="1" applyFont="1"/>
    <xf borderId="31" fillId="0" fontId="7" numFmtId="0" xfId="0" applyAlignment="1" applyBorder="1" applyFont="1">
      <alignment horizontal="center"/>
    </xf>
    <xf borderId="32" fillId="0" fontId="7" numFmtId="0" xfId="0" applyAlignment="1" applyBorder="1" applyFont="1">
      <alignment horizontal="center" vertical="top"/>
    </xf>
    <xf borderId="33" fillId="0" fontId="5" numFmtId="0" xfId="0" applyBorder="1" applyFont="1"/>
    <xf borderId="34" fillId="0" fontId="5" numFmtId="0" xfId="0" applyBorder="1" applyFont="1"/>
    <xf borderId="35" fillId="2" fontId="5" numFmtId="0" xfId="0" applyBorder="1" applyFont="1"/>
    <xf borderId="2" fillId="10" fontId="5" numFmtId="0" xfId="0" applyBorder="1" applyFill="1" applyFont="1"/>
    <xf borderId="7" fillId="3" fontId="5" numFmtId="0" xfId="0" applyBorder="1" applyFont="1"/>
    <xf borderId="11" fillId="3" fontId="5" numFmtId="0" xfId="0" applyBorder="1" applyFont="1"/>
    <xf borderId="36" fillId="6" fontId="5" numFmtId="0" xfId="0" applyBorder="1" applyFont="1"/>
    <xf borderId="35" fillId="6" fontId="5" numFmtId="0" xfId="0" applyBorder="1" applyFont="1"/>
    <xf borderId="7" fillId="11" fontId="5" numFmtId="0" xfId="0" applyBorder="1" applyFill="1" applyFont="1"/>
    <xf borderId="11" fillId="7" fontId="5" numFmtId="0" xfId="0" applyBorder="1" applyFont="1"/>
    <xf borderId="36" fillId="7" fontId="5" numFmtId="0" xfId="0" applyBorder="1" applyFont="1"/>
    <xf borderId="35" fillId="7" fontId="5" numFmtId="0" xfId="0" applyBorder="1" applyFont="1"/>
    <xf borderId="11" fillId="11" fontId="5" numFmtId="0" xfId="0" applyBorder="1" applyFont="1"/>
    <xf borderId="36" fillId="11" fontId="5" numFmtId="0" xfId="0" applyBorder="1" applyFont="1"/>
    <xf borderId="3" fillId="12" fontId="1" numFmtId="0" xfId="0" applyBorder="1" applyFill="1" applyFont="1"/>
    <xf borderId="35" fillId="11" fontId="5" numFmtId="0" xfId="0" applyBorder="1" applyFont="1"/>
    <xf borderId="0" fillId="13" fontId="1" numFmtId="0" xfId="0" applyFill="1" applyFont="1"/>
    <xf borderId="0" fillId="14" fontId="1" numFmtId="0" xfId="0" applyAlignment="1" applyFill="1" applyFont="1">
      <alignment readingOrder="0"/>
    </xf>
    <xf borderId="0" fillId="0" fontId="2" numFmtId="0" xfId="0" applyAlignment="1" applyFont="1">
      <alignment horizontal="center" readingOrder="0"/>
    </xf>
    <xf borderId="0" fillId="0" fontId="2" numFmtId="0" xfId="0" applyAlignment="1" applyFont="1">
      <alignment horizontal="center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276225</xdr:colOff>
      <xdr:row>17</xdr:row>
      <xdr:rowOff>66675</xdr:rowOff>
    </xdr:from>
    <xdr:ext cx="6781800" cy="838200"/>
    <xdr:sp>
      <xdr:nvSpPr>
        <xdr:cNvPr id="3" name="Shape 3"/>
        <xdr:cNvSpPr/>
      </xdr:nvSpPr>
      <xdr:spPr>
        <a:xfrm>
          <a:off x="1969388" y="3375188"/>
          <a:ext cx="6753225" cy="809625"/>
        </a:xfrm>
        <a:custGeom>
          <a:rect b="b" l="l" r="r" t="t"/>
          <a:pathLst>
            <a:path extrusionOk="0" h="942975" w="5638800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</xdr:col>
      <xdr:colOff>476250</xdr:colOff>
      <xdr:row>12</xdr:row>
      <xdr:rowOff>0</xdr:rowOff>
    </xdr:from>
    <xdr:ext cx="1009650" cy="1076325"/>
    <xdr:sp>
      <xdr:nvSpPr>
        <xdr:cNvPr id="4" name="Shape 4"/>
        <xdr:cNvSpPr/>
      </xdr:nvSpPr>
      <xdr:spPr>
        <a:xfrm>
          <a:off x="4855463" y="3251363"/>
          <a:ext cx="981075" cy="1057275"/>
        </a:xfrm>
        <a:custGeom>
          <a:rect b="b" l="l" r="r" t="t"/>
          <a:pathLst>
            <a:path extrusionOk="0" h="838200" w="6477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  <a:solidFill>
          <a:schemeClr val="accent1"/>
        </a:solidFill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6</xdr:col>
      <xdr:colOff>381000</xdr:colOff>
      <xdr:row>20</xdr:row>
      <xdr:rowOff>190500</xdr:rowOff>
    </xdr:from>
    <xdr:ext cx="314325" cy="161925"/>
    <xdr:grpSp>
      <xdr:nvGrpSpPr>
        <xdr:cNvPr id="2" name="Shape 2"/>
        <xdr:cNvGrpSpPr/>
      </xdr:nvGrpSpPr>
      <xdr:grpSpPr>
        <a:xfrm>
          <a:off x="5188838" y="3699038"/>
          <a:ext cx="314325" cy="161925"/>
          <a:chOff x="5188838" y="3699038"/>
          <a:chExt cx="314325" cy="161925"/>
        </a:xfrm>
      </xdr:grpSpPr>
      <xdr:grpSp>
        <xdr:nvGrpSpPr>
          <xdr:cNvPr id="5" name="Shape 5"/>
          <xdr:cNvGrpSpPr/>
        </xdr:nvGrpSpPr>
        <xdr:grpSpPr>
          <a:xfrm>
            <a:off x="5188838" y="3699038"/>
            <a:ext cx="314325" cy="161925"/>
            <a:chOff x="2688981" y="1590675"/>
            <a:chExt cx="306657" cy="144000"/>
          </a:xfrm>
        </xdr:grpSpPr>
        <xdr:sp>
          <xdr:nvSpPr>
            <xdr:cNvPr id="6" name="Shape 6"/>
            <xdr:cNvSpPr/>
          </xdr:nvSpPr>
          <xdr:spPr>
            <a:xfrm>
              <a:off x="2688981" y="1590675"/>
              <a:ext cx="306650" cy="14400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sp>
          <xdr:nvSpPr>
            <xdr:cNvPr id="7" name="Shape 7"/>
            <xdr:cNvSpPr/>
          </xdr:nvSpPr>
          <xdr:spPr>
            <a:xfrm>
              <a:off x="2775438" y="1590675"/>
              <a:ext cx="144000" cy="142875"/>
            </a:xfrm>
            <a:prstGeom prst="ellipse">
              <a:avLst/>
            </a:prstGeom>
            <a:noFill/>
            <a:ln cap="flat" cmpd="sng" w="12700">
              <a:solidFill>
                <a:schemeClr val="dk1"/>
              </a:solidFill>
              <a:prstDash val="solid"/>
              <a:round/>
              <a:headEnd len="sm" w="sm" type="none"/>
              <a:tailEnd len="sm" w="sm" type="none"/>
            </a:ln>
          </xdr:spPr>
          <xdr:txBody>
            <a:bodyPr anchorCtr="0" anchor="t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100"/>
            </a:p>
          </xdr:txBody>
        </xdr:sp>
        <xdr:sp>
          <xdr:nvSpPr>
            <xdr:cNvPr id="8" name="Shape 8"/>
            <xdr:cNvSpPr/>
          </xdr:nvSpPr>
          <xdr:spPr>
            <a:xfrm>
              <a:off x="2688981" y="1590675"/>
              <a:ext cx="144732" cy="144000"/>
            </a:xfrm>
            <a:prstGeom prst="arc">
              <a:avLst>
                <a:gd fmla="val 16200000" name="adj1"/>
                <a:gd fmla="val 5678128" name="adj2"/>
              </a:avLst>
            </a:prstGeom>
            <a:noFill/>
            <a:ln cap="flat" cmpd="sng" w="9525">
              <a:solidFill>
                <a:schemeClr val="dk1"/>
              </a:solidFill>
              <a:prstDash val="solid"/>
              <a:round/>
              <a:headEnd len="sm" w="sm" type="none"/>
              <a:tailEnd len="sm" w="sm" type="none"/>
            </a:ln>
          </xdr:spPr>
          <xdr:txBody>
            <a:bodyPr anchorCtr="0" anchor="t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100"/>
            </a:p>
          </xdr:txBody>
        </xdr:sp>
        <xdr:sp>
          <xdr:nvSpPr>
            <xdr:cNvPr id="9" name="Shape 9"/>
            <xdr:cNvSpPr/>
          </xdr:nvSpPr>
          <xdr:spPr>
            <a:xfrm flipH="1">
              <a:off x="2851638" y="1590675"/>
              <a:ext cx="144000" cy="144000"/>
            </a:xfrm>
            <a:prstGeom prst="arc">
              <a:avLst>
                <a:gd fmla="val 16200000" name="adj1"/>
                <a:gd fmla="val 5678128" name="adj2"/>
              </a:avLst>
            </a:prstGeom>
            <a:noFill/>
            <a:ln cap="flat" cmpd="sng" w="9525">
              <a:solidFill>
                <a:schemeClr val="dk1"/>
              </a:solidFill>
              <a:prstDash val="solid"/>
              <a:round/>
              <a:headEnd len="sm" w="sm" type="none"/>
              <a:tailEnd len="sm" w="sm" type="none"/>
            </a:ln>
          </xdr:spPr>
          <xdr:txBody>
            <a:bodyPr anchorCtr="0" anchor="t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100"/>
            </a:p>
          </xdr:txBody>
        </xdr:sp>
      </xdr:grpSp>
    </xdr:grpSp>
    <xdr:clientData fLocksWithSheet="0"/>
  </xdr:oneCellAnchor>
  <xdr:oneCellAnchor>
    <xdr:from>
      <xdr:col>0</xdr:col>
      <xdr:colOff>266700</xdr:colOff>
      <xdr:row>20</xdr:row>
      <xdr:rowOff>-19050</xdr:rowOff>
    </xdr:from>
    <xdr:ext cx="6715125" cy="38100"/>
    <xdr:grpSp>
      <xdr:nvGrpSpPr>
        <xdr:cNvPr id="2" name="Shape 2"/>
        <xdr:cNvGrpSpPr/>
      </xdr:nvGrpSpPr>
      <xdr:grpSpPr>
        <a:xfrm>
          <a:off x="1988438" y="3780000"/>
          <a:ext cx="6715125" cy="0"/>
          <a:chOff x="1988438" y="3780000"/>
          <a:chExt cx="6715125" cy="0"/>
        </a:xfrm>
      </xdr:grpSpPr>
      <xdr:cxnSp>
        <xdr:nvCxnSpPr>
          <xdr:cNvPr id="10" name="Shape 10"/>
          <xdr:cNvCxnSpPr/>
        </xdr:nvCxnSpPr>
        <xdr:spPr>
          <a:xfrm rot="10800000">
            <a:off x="1988438" y="3780000"/>
            <a:ext cx="6715125" cy="0"/>
          </a:xfrm>
          <a:prstGeom prst="straightConnector1">
            <a:avLst/>
          </a:prstGeom>
          <a:noFill/>
          <a:ln cap="flat" cmpd="sng" w="9525">
            <a:solidFill>
              <a:srgbClr val="4A7DBA"/>
            </a:solidFill>
            <a:prstDash val="solid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495300</xdr:colOff>
      <xdr:row>7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476250</xdr:colOff>
      <xdr:row>6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457200</xdr:colOff>
      <xdr:row>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447675</xdr:colOff>
      <xdr:row>4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14</xdr:row>
      <xdr:rowOff>76200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16</xdr:row>
      <xdr:rowOff>85725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15</xdr:row>
      <xdr:rowOff>76200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18</xdr:row>
      <xdr:rowOff>104775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19</xdr:row>
      <xdr:rowOff>76200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20</xdr:row>
      <xdr:rowOff>95250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4</xdr:col>
      <xdr:colOff>266700</xdr:colOff>
      <xdr:row>19</xdr:row>
      <xdr:rowOff>114300</xdr:rowOff>
    </xdr:from>
    <xdr:ext cx="38100" cy="504825"/>
    <xdr:grpSp>
      <xdr:nvGrpSpPr>
        <xdr:cNvPr id="2" name="Shape 2"/>
        <xdr:cNvGrpSpPr/>
      </xdr:nvGrpSpPr>
      <xdr:grpSpPr>
        <a:xfrm>
          <a:off x="5346000" y="3527588"/>
          <a:ext cx="0" cy="504825"/>
          <a:chOff x="5346000" y="3527588"/>
          <a:chExt cx="0" cy="504825"/>
        </a:xfrm>
      </xdr:grpSpPr>
      <xdr:cxnSp>
        <xdr:nvCxnSpPr>
          <xdr:cNvPr id="14" name="Shape 14"/>
          <xdr:cNvCxnSpPr/>
        </xdr:nvCxnSpPr>
        <xdr:spPr>
          <a:xfrm>
            <a:off x="5346000" y="3527588"/>
            <a:ext cx="0" cy="50482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5</xdr:col>
      <xdr:colOff>257175</xdr:colOff>
      <xdr:row>19</xdr:row>
      <xdr:rowOff>123825</xdr:rowOff>
    </xdr:from>
    <xdr:ext cx="38100" cy="504825"/>
    <xdr:grpSp>
      <xdr:nvGrpSpPr>
        <xdr:cNvPr id="2" name="Shape 2"/>
        <xdr:cNvGrpSpPr/>
      </xdr:nvGrpSpPr>
      <xdr:grpSpPr>
        <a:xfrm>
          <a:off x="5346000" y="3527588"/>
          <a:ext cx="0" cy="504825"/>
          <a:chOff x="5346000" y="3527588"/>
          <a:chExt cx="0" cy="504825"/>
        </a:xfrm>
      </xdr:grpSpPr>
      <xdr:cxnSp>
        <xdr:nvCxnSpPr>
          <xdr:cNvPr id="14" name="Shape 14"/>
          <xdr:cNvCxnSpPr/>
        </xdr:nvCxnSpPr>
        <xdr:spPr>
          <a:xfrm>
            <a:off x="5346000" y="3527588"/>
            <a:ext cx="0" cy="50482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6</xdr:col>
      <xdr:colOff>285750</xdr:colOff>
      <xdr:row>19</xdr:row>
      <xdr:rowOff>123825</xdr:rowOff>
    </xdr:from>
    <xdr:ext cx="38100" cy="504825"/>
    <xdr:grpSp>
      <xdr:nvGrpSpPr>
        <xdr:cNvPr id="2" name="Shape 2"/>
        <xdr:cNvGrpSpPr/>
      </xdr:nvGrpSpPr>
      <xdr:grpSpPr>
        <a:xfrm>
          <a:off x="5346000" y="3527588"/>
          <a:ext cx="0" cy="504825"/>
          <a:chOff x="5346000" y="3527588"/>
          <a:chExt cx="0" cy="504825"/>
        </a:xfrm>
      </xdr:grpSpPr>
      <xdr:cxnSp>
        <xdr:nvCxnSpPr>
          <xdr:cNvPr id="14" name="Shape 14"/>
          <xdr:cNvCxnSpPr/>
        </xdr:nvCxnSpPr>
        <xdr:spPr>
          <a:xfrm>
            <a:off x="5346000" y="3527588"/>
            <a:ext cx="0" cy="50482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7</xdr:col>
      <xdr:colOff>247650</xdr:colOff>
      <xdr:row>19</xdr:row>
      <xdr:rowOff>133350</xdr:rowOff>
    </xdr:from>
    <xdr:ext cx="38100" cy="504825"/>
    <xdr:grpSp>
      <xdr:nvGrpSpPr>
        <xdr:cNvPr id="2" name="Shape 2"/>
        <xdr:cNvGrpSpPr/>
      </xdr:nvGrpSpPr>
      <xdr:grpSpPr>
        <a:xfrm>
          <a:off x="5346000" y="3527588"/>
          <a:ext cx="0" cy="504825"/>
          <a:chOff x="5346000" y="3527588"/>
          <a:chExt cx="0" cy="504825"/>
        </a:xfrm>
      </xdr:grpSpPr>
      <xdr:cxnSp>
        <xdr:nvCxnSpPr>
          <xdr:cNvPr id="14" name="Shape 14"/>
          <xdr:cNvCxnSpPr/>
        </xdr:nvCxnSpPr>
        <xdr:spPr>
          <a:xfrm>
            <a:off x="5346000" y="3527588"/>
            <a:ext cx="0" cy="50482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8</xdr:col>
      <xdr:colOff>266700</xdr:colOff>
      <xdr:row>19</xdr:row>
      <xdr:rowOff>133350</xdr:rowOff>
    </xdr:from>
    <xdr:ext cx="38100" cy="504825"/>
    <xdr:grpSp>
      <xdr:nvGrpSpPr>
        <xdr:cNvPr id="2" name="Shape 2"/>
        <xdr:cNvGrpSpPr/>
      </xdr:nvGrpSpPr>
      <xdr:grpSpPr>
        <a:xfrm>
          <a:off x="5346000" y="3527588"/>
          <a:ext cx="0" cy="504825"/>
          <a:chOff x="5346000" y="3527588"/>
          <a:chExt cx="0" cy="504825"/>
        </a:xfrm>
      </xdr:grpSpPr>
      <xdr:cxnSp>
        <xdr:nvCxnSpPr>
          <xdr:cNvPr id="14" name="Shape 14"/>
          <xdr:cNvCxnSpPr/>
        </xdr:nvCxnSpPr>
        <xdr:spPr>
          <a:xfrm>
            <a:off x="5346000" y="3527588"/>
            <a:ext cx="0" cy="50482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257175</xdr:colOff>
      <xdr:row>19</xdr:row>
      <xdr:rowOff>123825</xdr:rowOff>
    </xdr:from>
    <xdr:ext cx="38100" cy="504825"/>
    <xdr:grpSp>
      <xdr:nvGrpSpPr>
        <xdr:cNvPr id="2" name="Shape 2"/>
        <xdr:cNvGrpSpPr/>
      </xdr:nvGrpSpPr>
      <xdr:grpSpPr>
        <a:xfrm>
          <a:off x="5346000" y="3527588"/>
          <a:ext cx="0" cy="504825"/>
          <a:chOff x="5346000" y="3527588"/>
          <a:chExt cx="0" cy="504825"/>
        </a:xfrm>
      </xdr:grpSpPr>
      <xdr:cxnSp>
        <xdr:nvCxnSpPr>
          <xdr:cNvPr id="14" name="Shape 14"/>
          <xdr:cNvCxnSpPr/>
        </xdr:nvCxnSpPr>
        <xdr:spPr>
          <a:xfrm>
            <a:off x="5346000" y="3527588"/>
            <a:ext cx="0" cy="50482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266700</xdr:colOff>
      <xdr:row>19</xdr:row>
      <xdr:rowOff>133350</xdr:rowOff>
    </xdr:from>
    <xdr:ext cx="38100" cy="504825"/>
    <xdr:grpSp>
      <xdr:nvGrpSpPr>
        <xdr:cNvPr id="2" name="Shape 2"/>
        <xdr:cNvGrpSpPr/>
      </xdr:nvGrpSpPr>
      <xdr:grpSpPr>
        <a:xfrm>
          <a:off x="5346000" y="3527588"/>
          <a:ext cx="0" cy="504825"/>
          <a:chOff x="5346000" y="3527588"/>
          <a:chExt cx="0" cy="504825"/>
        </a:xfrm>
      </xdr:grpSpPr>
      <xdr:cxnSp>
        <xdr:nvCxnSpPr>
          <xdr:cNvPr id="14" name="Shape 14"/>
          <xdr:cNvCxnSpPr/>
        </xdr:nvCxnSpPr>
        <xdr:spPr>
          <a:xfrm>
            <a:off x="5346000" y="3527588"/>
            <a:ext cx="0" cy="50482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238125</xdr:colOff>
      <xdr:row>19</xdr:row>
      <xdr:rowOff>142875</xdr:rowOff>
    </xdr:from>
    <xdr:ext cx="38100" cy="504825"/>
    <xdr:grpSp>
      <xdr:nvGrpSpPr>
        <xdr:cNvPr id="2" name="Shape 2"/>
        <xdr:cNvGrpSpPr/>
      </xdr:nvGrpSpPr>
      <xdr:grpSpPr>
        <a:xfrm>
          <a:off x="5346000" y="3527588"/>
          <a:ext cx="0" cy="504825"/>
          <a:chOff x="5346000" y="3527588"/>
          <a:chExt cx="0" cy="504825"/>
        </a:xfrm>
      </xdr:grpSpPr>
      <xdr:cxnSp>
        <xdr:nvCxnSpPr>
          <xdr:cNvPr id="14" name="Shape 14"/>
          <xdr:cNvCxnSpPr/>
        </xdr:nvCxnSpPr>
        <xdr:spPr>
          <a:xfrm>
            <a:off x="5346000" y="3527588"/>
            <a:ext cx="0" cy="50482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</xdr:col>
      <xdr:colOff>-9525</xdr:colOff>
      <xdr:row>3</xdr:row>
      <xdr:rowOff>57150</xdr:rowOff>
    </xdr:from>
    <xdr:ext cx="6915150" cy="552450"/>
    <xdr:sp>
      <xdr:nvSpPr>
        <xdr:cNvPr id="15" name="Shape 15"/>
        <xdr:cNvSpPr/>
      </xdr:nvSpPr>
      <xdr:spPr>
        <a:xfrm flipH="1">
          <a:off x="1902713" y="3513300"/>
          <a:ext cx="6886575" cy="533400"/>
        </a:xfrm>
        <a:custGeom>
          <a:rect b="b" l="l" r="r" t="t"/>
          <a:pathLst>
            <a:path extrusionOk="0" h="624316" w="6918614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</xdr:col>
      <xdr:colOff>-9525</xdr:colOff>
      <xdr:row>5</xdr:row>
      <xdr:rowOff>142875</xdr:rowOff>
    </xdr:from>
    <xdr:ext cx="6924675" cy="581025"/>
    <xdr:sp>
      <xdr:nvSpPr>
        <xdr:cNvPr id="16" name="Shape 16"/>
        <xdr:cNvSpPr/>
      </xdr:nvSpPr>
      <xdr:spPr>
        <a:xfrm rot="10800000">
          <a:off x="1897950" y="3503775"/>
          <a:ext cx="6896100" cy="552450"/>
        </a:xfrm>
        <a:custGeom>
          <a:rect b="b" l="l" r="r" t="t"/>
          <a:pathLst>
            <a:path extrusionOk="0" h="648813" w="6927272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12</xdr:col>
      <xdr:colOff>247650</xdr:colOff>
      <xdr:row>19</xdr:row>
      <xdr:rowOff>114300</xdr:rowOff>
    </xdr:from>
    <xdr:ext cx="38100" cy="504825"/>
    <xdr:grpSp>
      <xdr:nvGrpSpPr>
        <xdr:cNvPr id="2" name="Shape 2"/>
        <xdr:cNvGrpSpPr/>
      </xdr:nvGrpSpPr>
      <xdr:grpSpPr>
        <a:xfrm>
          <a:off x="5346000" y="3527588"/>
          <a:ext cx="0" cy="504825"/>
          <a:chOff x="5346000" y="3527588"/>
          <a:chExt cx="0" cy="504825"/>
        </a:xfrm>
      </xdr:grpSpPr>
      <xdr:cxnSp>
        <xdr:nvCxnSpPr>
          <xdr:cNvPr id="14" name="Shape 14"/>
          <xdr:cNvCxnSpPr/>
        </xdr:nvCxnSpPr>
        <xdr:spPr>
          <a:xfrm>
            <a:off x="5346000" y="3527588"/>
            <a:ext cx="0" cy="50482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</xdr:col>
      <xdr:colOff>19050</xdr:colOff>
      <xdr:row>24</xdr:row>
      <xdr:rowOff>19050</xdr:rowOff>
    </xdr:from>
    <xdr:ext cx="6010275" cy="67341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495300</xdr:colOff>
      <xdr:row>6</xdr:row>
      <xdr:rowOff>76200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7" name="Shape 17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5</xdr:row>
      <xdr:rowOff>85725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</xdr:row>
      <xdr:rowOff>85725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</xdr:row>
      <xdr:rowOff>66675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7" name="Shape 17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409575</xdr:colOff>
      <xdr:row>29</xdr:row>
      <xdr:rowOff>76200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9" name="Shape 19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28</xdr:row>
      <xdr:rowOff>85725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9" name="Shape 19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12</xdr:row>
      <xdr:rowOff>85725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11</xdr:row>
      <xdr:rowOff>66675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30</xdr:row>
      <xdr:rowOff>76200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20</xdr:row>
      <xdr:rowOff>85725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7" name="Shape 17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438150</xdr:colOff>
      <xdr:row>19</xdr:row>
      <xdr:rowOff>95250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466725</xdr:colOff>
      <xdr:row>27</xdr:row>
      <xdr:rowOff>57150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36</xdr:row>
      <xdr:rowOff>76200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35</xdr:row>
      <xdr:rowOff>85725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466725</xdr:colOff>
      <xdr:row>22</xdr:row>
      <xdr:rowOff>95250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7" name="Shape 17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21</xdr:row>
      <xdr:rowOff>104775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9" name="Shape 19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38</xdr:row>
      <xdr:rowOff>76200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37</xdr:row>
      <xdr:rowOff>85725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466725</xdr:colOff>
      <xdr:row>14</xdr:row>
      <xdr:rowOff>95250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466725</xdr:colOff>
      <xdr:row>13</xdr:row>
      <xdr:rowOff>85725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46</xdr:row>
      <xdr:rowOff>76200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45</xdr:row>
      <xdr:rowOff>85725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44</xdr:row>
      <xdr:rowOff>85725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43</xdr:row>
      <xdr:rowOff>66675</xdr:rowOff>
    </xdr:from>
    <xdr:ext cx="857250" cy="38100"/>
    <xdr:grpSp>
      <xdr:nvGrpSpPr>
        <xdr:cNvPr id="2" name="Shape 2"/>
        <xdr:cNvGrpSpPr/>
      </xdr:nvGrpSpPr>
      <xdr:grpSpPr>
        <a:xfrm>
          <a:off x="4917375" y="3780000"/>
          <a:ext cx="857250" cy="0"/>
          <a:chOff x="4917375" y="3780000"/>
          <a:chExt cx="857250" cy="0"/>
        </a:xfrm>
      </xdr:grpSpPr>
      <xdr:cxnSp>
        <xdr:nvCxnSpPr>
          <xdr:cNvPr id="18" name="Shape 18"/>
          <xdr:cNvCxnSpPr/>
        </xdr:nvCxnSpPr>
        <xdr:spPr>
          <a:xfrm rot="10800000">
            <a:off x="4917375" y="3780000"/>
            <a:ext cx="8572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495300</xdr:colOff>
      <xdr:row>14</xdr:row>
      <xdr:rowOff>76200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0" name="Shape 20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476250</xdr:colOff>
      <xdr:row>13</xdr:row>
      <xdr:rowOff>85725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1" name="Shape 21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457200</xdr:colOff>
      <xdr:row>12</xdr:row>
      <xdr:rowOff>85725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1" name="Shape 21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447675</xdr:colOff>
      <xdr:row>11</xdr:row>
      <xdr:rowOff>66675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0" name="Shape 20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495300</xdr:colOff>
      <xdr:row>22</xdr:row>
      <xdr:rowOff>76200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0" name="Shape 20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476250</xdr:colOff>
      <xdr:row>21</xdr:row>
      <xdr:rowOff>85725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0" name="Shape 20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457200</xdr:colOff>
      <xdr:row>20</xdr:row>
      <xdr:rowOff>85725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1" name="Shape 21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447675</xdr:colOff>
      <xdr:row>19</xdr:row>
      <xdr:rowOff>66675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0" name="Shape 20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495300</xdr:colOff>
      <xdr:row>30</xdr:row>
      <xdr:rowOff>76200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0" name="Shape 20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476250</xdr:colOff>
      <xdr:row>29</xdr:row>
      <xdr:rowOff>85725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1" name="Shape 21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457200</xdr:colOff>
      <xdr:row>28</xdr:row>
      <xdr:rowOff>85725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1" name="Shape 21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447675</xdr:colOff>
      <xdr:row>27</xdr:row>
      <xdr:rowOff>66675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0" name="Shape 20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495300</xdr:colOff>
      <xdr:row>38</xdr:row>
      <xdr:rowOff>76200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0" name="Shape 20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476250</xdr:colOff>
      <xdr:row>37</xdr:row>
      <xdr:rowOff>85725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1" name="Shape 21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457200</xdr:colOff>
      <xdr:row>36</xdr:row>
      <xdr:rowOff>85725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1" name="Shape 21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590550</xdr:colOff>
      <xdr:row>35</xdr:row>
      <xdr:rowOff>66675</xdr:rowOff>
    </xdr:from>
    <xdr:ext cx="676275" cy="38100"/>
    <xdr:grpSp>
      <xdr:nvGrpSpPr>
        <xdr:cNvPr id="2" name="Shape 2" title="Dibujo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0" name="Shape 20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495300</xdr:colOff>
      <xdr:row>46</xdr:row>
      <xdr:rowOff>76200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0" name="Shape 20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476250</xdr:colOff>
      <xdr:row>45</xdr:row>
      <xdr:rowOff>85725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1" name="Shape 21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457200</xdr:colOff>
      <xdr:row>44</xdr:row>
      <xdr:rowOff>85725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1" name="Shape 21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20</xdr:col>
      <xdr:colOff>447675</xdr:colOff>
      <xdr:row>43</xdr:row>
      <xdr:rowOff>66675</xdr:rowOff>
    </xdr:from>
    <xdr:ext cx="676275" cy="38100"/>
    <xdr:grpSp>
      <xdr:nvGrpSpPr>
        <xdr:cNvPr id="2" name="Shape 2"/>
        <xdr:cNvGrpSpPr/>
      </xdr:nvGrpSpPr>
      <xdr:grpSpPr>
        <a:xfrm>
          <a:off x="5007863" y="3780000"/>
          <a:ext cx="676275" cy="0"/>
          <a:chOff x="5007863" y="3780000"/>
          <a:chExt cx="676275" cy="0"/>
        </a:xfrm>
      </xdr:grpSpPr>
      <xdr:cxnSp>
        <xdr:nvCxnSpPr>
          <xdr:cNvPr id="20" name="Shape 20"/>
          <xdr:cNvCxnSpPr/>
        </xdr:nvCxnSpPr>
        <xdr:spPr>
          <a:xfrm rot="10800000">
            <a:off x="5007863" y="3780000"/>
            <a:ext cx="6762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.88"/>
    <col customWidth="1" min="2" max="2" width="31.38"/>
    <col customWidth="1" min="3" max="3" width="9.38"/>
    <col customWidth="1" min="4" max="4" width="15.38"/>
    <col customWidth="1" min="5" max="26" width="10.0"/>
  </cols>
  <sheetData>
    <row r="1">
      <c r="B1" s="1" t="s">
        <v>0</v>
      </c>
    </row>
    <row r="2">
      <c r="B2" s="1" t="s">
        <v>1</v>
      </c>
      <c r="C2" s="1">
        <v>2.0</v>
      </c>
      <c r="D2" s="1" t="s">
        <v>2</v>
      </c>
    </row>
    <row r="3">
      <c r="B3" s="1" t="s">
        <v>3</v>
      </c>
      <c r="C3" s="1">
        <v>4.0</v>
      </c>
      <c r="D3" s="1" t="s">
        <v>2</v>
      </c>
    </row>
    <row r="4">
      <c r="B4" s="1" t="s">
        <v>4</v>
      </c>
      <c r="C4" s="1">
        <v>20.0</v>
      </c>
      <c r="D4" s="1" t="s">
        <v>5</v>
      </c>
    </row>
    <row r="5">
      <c r="B5" s="1" t="s">
        <v>6</v>
      </c>
      <c r="C5" s="1">
        <v>6.0</v>
      </c>
      <c r="D5" s="1" t="s">
        <v>7</v>
      </c>
    </row>
    <row r="6">
      <c r="B6" s="1" t="s">
        <v>8</v>
      </c>
      <c r="C6" s="1">
        <v>38.0</v>
      </c>
      <c r="D6" s="1" t="s">
        <v>2</v>
      </c>
    </row>
    <row r="7">
      <c r="B7" s="1" t="s">
        <v>9</v>
      </c>
      <c r="C7" s="1">
        <v>44.0</v>
      </c>
      <c r="D7" s="1" t="s">
        <v>7</v>
      </c>
    </row>
    <row r="8">
      <c r="B8" s="2" t="s">
        <v>10</v>
      </c>
      <c r="C8" s="3">
        <v>3.0</v>
      </c>
      <c r="D8" s="2" t="s">
        <v>7</v>
      </c>
    </row>
    <row r="9">
      <c r="B9" s="2" t="s">
        <v>11</v>
      </c>
      <c r="C9" s="3">
        <v>14.5</v>
      </c>
      <c r="D9" s="2" t="s">
        <v>12</v>
      </c>
    </row>
    <row r="10">
      <c r="B10" s="2" t="s">
        <v>13</v>
      </c>
      <c r="C10" s="3">
        <v>12.0</v>
      </c>
      <c r="D10" s="2" t="s">
        <v>14</v>
      </c>
    </row>
    <row r="11">
      <c r="B11" s="4" t="s">
        <v>15</v>
      </c>
      <c r="C11" s="5"/>
      <c r="D11" s="5"/>
      <c r="E11" s="6"/>
    </row>
    <row r="12">
      <c r="B12" s="6" t="s">
        <v>16</v>
      </c>
      <c r="C12" s="6"/>
      <c r="D12" s="6"/>
      <c r="E12" s="6"/>
    </row>
    <row r="13">
      <c r="B13" s="6" t="s">
        <v>17</v>
      </c>
      <c r="C13" s="6"/>
      <c r="D13" s="6"/>
      <c r="E13" s="6"/>
    </row>
    <row r="14">
      <c r="B14" s="1" t="s">
        <v>18</v>
      </c>
    </row>
    <row r="15">
      <c r="B15" s="1" t="s">
        <v>19</v>
      </c>
      <c r="C15" s="1">
        <v>150.0</v>
      </c>
      <c r="D15" s="1" t="s">
        <v>5</v>
      </c>
    </row>
    <row r="17">
      <c r="B17" s="7" t="s">
        <v>20</v>
      </c>
      <c r="C17" s="8" t="s">
        <v>21</v>
      </c>
      <c r="D17" s="8" t="s">
        <v>22</v>
      </c>
      <c r="E17" s="8" t="s">
        <v>23</v>
      </c>
      <c r="F17" s="8" t="s">
        <v>24</v>
      </c>
      <c r="G17" s="8" t="s">
        <v>25</v>
      </c>
      <c r="H17" s="8" t="s">
        <v>26</v>
      </c>
      <c r="I17" s="8" t="s">
        <v>27</v>
      </c>
      <c r="J17" s="8" t="s">
        <v>28</v>
      </c>
      <c r="K17" s="8" t="s">
        <v>29</v>
      </c>
      <c r="L17" s="8" t="s">
        <v>30</v>
      </c>
      <c r="M17" s="8" t="s">
        <v>31</v>
      </c>
      <c r="N17" s="9"/>
      <c r="P17" s="9"/>
    </row>
    <row r="18">
      <c r="B18" s="10" t="s">
        <v>32</v>
      </c>
      <c r="C18" s="11">
        <v>4220.0</v>
      </c>
      <c r="D18" s="11">
        <v>3.0</v>
      </c>
      <c r="E18" s="11" t="s">
        <v>33</v>
      </c>
      <c r="F18" s="11" t="s">
        <v>33</v>
      </c>
      <c r="G18" s="11" t="s">
        <v>33</v>
      </c>
      <c r="H18" s="11" t="s">
        <v>33</v>
      </c>
      <c r="I18" s="11" t="s">
        <v>33</v>
      </c>
      <c r="J18" s="11" t="s">
        <v>33</v>
      </c>
      <c r="K18" s="11" t="s">
        <v>33</v>
      </c>
      <c r="L18" s="11" t="s">
        <v>33</v>
      </c>
      <c r="M18" s="11" t="s">
        <v>33</v>
      </c>
      <c r="N18" s="9"/>
      <c r="P18" s="9"/>
    </row>
    <row r="19">
      <c r="B19" s="10" t="s">
        <v>34</v>
      </c>
      <c r="C19" s="11">
        <f>SUM(Pesos!C7:C126)</f>
        <v>3185</v>
      </c>
      <c r="D19" s="12">
        <f>(C19/C9)/100</f>
        <v>2.196551724</v>
      </c>
      <c r="E19" s="11" t="s">
        <v>33</v>
      </c>
      <c r="F19" s="11" t="s">
        <v>33</v>
      </c>
      <c r="G19" s="11" t="s">
        <v>33</v>
      </c>
      <c r="H19" s="11" t="s">
        <v>33</v>
      </c>
      <c r="I19" s="11" t="s">
        <v>33</v>
      </c>
      <c r="J19" s="11" t="s">
        <v>33</v>
      </c>
      <c r="K19" s="11" t="s">
        <v>33</v>
      </c>
      <c r="L19" s="11" t="s">
        <v>33</v>
      </c>
      <c r="M19" s="11" t="s">
        <v>33</v>
      </c>
      <c r="N19" s="9"/>
      <c r="P19" s="9"/>
    </row>
    <row r="20">
      <c r="B20" s="10" t="s">
        <v>35</v>
      </c>
      <c r="C20" s="11">
        <f t="shared" ref="C20:D20" si="1">SUM(C18:C19)</f>
        <v>7405</v>
      </c>
      <c r="D20" s="12">
        <f t="shared" si="1"/>
        <v>5.196551724</v>
      </c>
      <c r="E20" s="11">
        <v>3.0</v>
      </c>
      <c r="F20" s="12">
        <f>Pesos!U116</f>
        <v>5.194193113</v>
      </c>
      <c r="G20" s="12">
        <f>(C10*C10)/(D20*12)</f>
        <v>2.309223623</v>
      </c>
      <c r="H20" s="12">
        <f>E20+G20</f>
        <v>5.309223623</v>
      </c>
      <c r="I20" s="12">
        <f>F20-H20</f>
        <v>-0.1150305103</v>
      </c>
      <c r="J20" s="11" t="str">
        <f>IF(I20&lt;0,"inestable",IF(AND(I20&gt;0,I20&lt;1),"poco estable","estable"))</f>
        <v>inestable</v>
      </c>
      <c r="K20" s="12">
        <f>Pesos!Q116</f>
        <v>20.54679271</v>
      </c>
      <c r="L20" s="12">
        <f>Pesos!U116</f>
        <v>5.194193113</v>
      </c>
      <c r="M20" s="12">
        <f>Pesos!S116</f>
        <v>0.0452397029</v>
      </c>
      <c r="N20" s="9"/>
      <c r="P20" s="9"/>
    </row>
    <row r="21" ht="15.75" customHeight="1"/>
    <row r="22" ht="15.75" customHeight="1">
      <c r="B22" s="7" t="s">
        <v>36</v>
      </c>
      <c r="C22" s="8" t="s">
        <v>21</v>
      </c>
      <c r="D22" s="8" t="s">
        <v>22</v>
      </c>
      <c r="E22" s="8" t="s">
        <v>23</v>
      </c>
      <c r="F22" s="8" t="s">
        <v>24</v>
      </c>
      <c r="G22" s="8" t="s">
        <v>25</v>
      </c>
      <c r="H22" s="8" t="s">
        <v>26</v>
      </c>
      <c r="I22" s="8" t="s">
        <v>27</v>
      </c>
      <c r="J22" s="8" t="s">
        <v>28</v>
      </c>
      <c r="K22" s="8" t="s">
        <v>29</v>
      </c>
      <c r="L22" s="8" t="s">
        <v>30</v>
      </c>
      <c r="M22" s="8" t="s">
        <v>31</v>
      </c>
      <c r="N22" s="9"/>
      <c r="O22" s="9"/>
      <c r="P22" s="9"/>
      <c r="Q22" s="9"/>
      <c r="R22" s="9"/>
      <c r="S22" s="9"/>
      <c r="T22" s="9"/>
    </row>
    <row r="23" ht="15.75" customHeight="1">
      <c r="B23" s="10" t="s">
        <v>32</v>
      </c>
      <c r="C23" s="11">
        <v>4220.0</v>
      </c>
      <c r="D23" s="11">
        <v>3.0</v>
      </c>
      <c r="E23" s="11" t="s">
        <v>33</v>
      </c>
      <c r="F23" s="11" t="s">
        <v>33</v>
      </c>
      <c r="G23" s="11" t="s">
        <v>33</v>
      </c>
      <c r="H23" s="11" t="s">
        <v>33</v>
      </c>
      <c r="I23" s="11" t="s">
        <v>33</v>
      </c>
      <c r="J23" s="11" t="s">
        <v>33</v>
      </c>
      <c r="K23" s="11" t="s">
        <v>33</v>
      </c>
      <c r="L23" s="11" t="s">
        <v>33</v>
      </c>
      <c r="M23" s="11" t="s">
        <v>33</v>
      </c>
      <c r="N23" s="9"/>
      <c r="O23" s="9"/>
      <c r="P23" s="9"/>
      <c r="Q23" s="9"/>
      <c r="R23" s="9"/>
      <c r="S23" s="9"/>
      <c r="T23" s="9"/>
    </row>
    <row r="24" ht="15.75" customHeight="1">
      <c r="B24" s="10" t="s">
        <v>34</v>
      </c>
      <c r="C24" s="11">
        <f>C19-Pesos!O117</f>
        <v>2756</v>
      </c>
      <c r="D24" s="12">
        <f>(C24/$C$9)/100</f>
        <v>1.900689655</v>
      </c>
      <c r="E24" s="11" t="s">
        <v>33</v>
      </c>
      <c r="F24" s="11" t="s">
        <v>33</v>
      </c>
      <c r="G24" s="11" t="s">
        <v>33</v>
      </c>
      <c r="H24" s="11" t="s">
        <v>33</v>
      </c>
      <c r="I24" s="11" t="s">
        <v>33</v>
      </c>
      <c r="J24" s="11" t="s">
        <v>33</v>
      </c>
      <c r="K24" s="11" t="s">
        <v>33</v>
      </c>
      <c r="L24" s="11" t="s">
        <v>33</v>
      </c>
      <c r="M24" s="11" t="s">
        <v>33</v>
      </c>
      <c r="N24" s="9"/>
      <c r="O24" s="9"/>
      <c r="P24" s="9"/>
      <c r="Q24" s="9"/>
      <c r="R24" s="9"/>
      <c r="S24" s="9"/>
      <c r="T24" s="9"/>
    </row>
    <row r="25" ht="15.75" customHeight="1">
      <c r="B25" s="10" t="s">
        <v>35</v>
      </c>
      <c r="C25" s="11">
        <f t="shared" ref="C25:D25" si="2">SUM(C23:C24)</f>
        <v>6976</v>
      </c>
      <c r="D25" s="12">
        <f t="shared" si="2"/>
        <v>4.900689655</v>
      </c>
      <c r="E25" s="11">
        <v>2.88</v>
      </c>
      <c r="F25" s="12">
        <f>L25</f>
        <v>4.189076835</v>
      </c>
      <c r="G25" s="12">
        <f>($C$10*$C$10)/(D25*12)</f>
        <v>2.448634956</v>
      </c>
      <c r="H25" s="12">
        <f>E25+G25</f>
        <v>5.328634956</v>
      </c>
      <c r="I25" s="12">
        <f>F25-H25</f>
        <v>-1.139558122</v>
      </c>
      <c r="J25" s="11" t="str">
        <f>IF(I25&lt;0,"inestable",IF(AND(I25&gt;0,I25&lt;1),"poco estable","estable"))</f>
        <v>inestable</v>
      </c>
      <c r="K25" s="12">
        <f>Pesos!Q118</f>
        <v>26.11123853</v>
      </c>
      <c r="L25" s="12">
        <f>Pesos!U118</f>
        <v>4.189076835</v>
      </c>
      <c r="M25" s="12">
        <f>Pesos!S118</f>
        <v>0.05733944954</v>
      </c>
      <c r="N25" s="9"/>
      <c r="O25" s="9"/>
      <c r="P25" s="9"/>
      <c r="Q25" s="9"/>
      <c r="R25" s="9"/>
      <c r="S25" s="9"/>
      <c r="T25" s="9"/>
    </row>
    <row r="26" ht="15.75" customHeight="1"/>
    <row r="27" ht="15.75" customHeight="1">
      <c r="B27" s="7" t="s">
        <v>37</v>
      </c>
      <c r="C27" s="8" t="s">
        <v>21</v>
      </c>
      <c r="D27" s="8" t="s">
        <v>22</v>
      </c>
      <c r="E27" s="8" t="s">
        <v>23</v>
      </c>
      <c r="F27" s="8" t="s">
        <v>24</v>
      </c>
      <c r="G27" s="8" t="s">
        <v>25</v>
      </c>
      <c r="H27" s="8" t="s">
        <v>26</v>
      </c>
      <c r="I27" s="8" t="s">
        <v>27</v>
      </c>
      <c r="J27" s="8" t="s">
        <v>28</v>
      </c>
      <c r="K27" s="8" t="s">
        <v>29</v>
      </c>
      <c r="L27" s="8" t="s">
        <v>30</v>
      </c>
      <c r="M27" s="8" t="s">
        <v>31</v>
      </c>
      <c r="N27" s="9"/>
      <c r="O27" s="9"/>
      <c r="P27" s="9"/>
      <c r="Q27" s="9"/>
      <c r="R27" s="9"/>
      <c r="S27" s="9"/>
      <c r="T27" s="9"/>
    </row>
    <row r="28" ht="15.75" customHeight="1">
      <c r="B28" s="10" t="s">
        <v>32</v>
      </c>
      <c r="C28" s="11">
        <v>4220.0</v>
      </c>
      <c r="D28" s="11">
        <v>3.0</v>
      </c>
      <c r="E28" s="11" t="s">
        <v>33</v>
      </c>
      <c r="F28" s="11" t="s">
        <v>33</v>
      </c>
      <c r="G28" s="11" t="s">
        <v>33</v>
      </c>
      <c r="H28" s="11" t="s">
        <v>33</v>
      </c>
      <c r="I28" s="11" t="s">
        <v>33</v>
      </c>
      <c r="J28" s="11" t="s">
        <v>33</v>
      </c>
      <c r="K28" s="11" t="s">
        <v>33</v>
      </c>
      <c r="L28" s="11" t="s">
        <v>33</v>
      </c>
      <c r="M28" s="11" t="s">
        <v>33</v>
      </c>
      <c r="N28" s="9"/>
      <c r="O28" s="9"/>
      <c r="P28" s="9"/>
      <c r="Q28" s="9"/>
      <c r="R28" s="9"/>
      <c r="S28" s="9"/>
      <c r="T28" s="9"/>
    </row>
    <row r="29" ht="15.75" customHeight="1">
      <c r="B29" s="10" t="s">
        <v>34</v>
      </c>
      <c r="C29" s="11">
        <f>C24-Pesos!O119</f>
        <v>2439</v>
      </c>
      <c r="D29" s="12">
        <f>(C29/$C$9)/100</f>
        <v>1.682068966</v>
      </c>
      <c r="E29" s="11" t="s">
        <v>33</v>
      </c>
      <c r="F29" s="11" t="s">
        <v>33</v>
      </c>
      <c r="G29" s="11" t="s">
        <v>33</v>
      </c>
      <c r="H29" s="11" t="s">
        <v>33</v>
      </c>
      <c r="I29" s="11" t="s">
        <v>33</v>
      </c>
      <c r="J29" s="11" t="s">
        <v>33</v>
      </c>
      <c r="K29" s="11" t="s">
        <v>33</v>
      </c>
      <c r="L29" s="11" t="s">
        <v>33</v>
      </c>
      <c r="M29" s="11" t="s">
        <v>33</v>
      </c>
      <c r="N29" s="9"/>
      <c r="O29" s="9"/>
      <c r="P29" s="9"/>
      <c r="Q29" s="9"/>
      <c r="R29" s="9"/>
      <c r="S29" s="9"/>
      <c r="T29" s="9"/>
    </row>
    <row r="30" ht="15.75" customHeight="1">
      <c r="B30" s="10" t="s">
        <v>35</v>
      </c>
      <c r="C30" s="11">
        <f t="shared" ref="C30:D30" si="3">SUM(C28:C29)</f>
        <v>6659</v>
      </c>
      <c r="D30" s="12">
        <f t="shared" si="3"/>
        <v>4.682068966</v>
      </c>
      <c r="E30" s="11">
        <v>2.63</v>
      </c>
      <c r="F30" s="12">
        <f>L30</f>
        <v>4.023877459</v>
      </c>
      <c r="G30" s="12">
        <f>($C$10*$C$10)/(D30*12)</f>
        <v>2.56296951</v>
      </c>
      <c r="H30" s="12">
        <f>E30+G30</f>
        <v>5.19296951</v>
      </c>
      <c r="I30" s="12">
        <f>F30-H30</f>
        <v>-1.16909205</v>
      </c>
      <c r="J30" s="11" t="str">
        <f>IF(I30&lt;0,"inestable",IF(AND(I30&gt;0,I30&lt;1),"poco estable","estable"))</f>
        <v>inestable</v>
      </c>
      <c r="K30" s="12">
        <f>Pesos!Q120</f>
        <v>26.54632828</v>
      </c>
      <c r="L30" s="12">
        <f>Pesos!U120</f>
        <v>4.023877459</v>
      </c>
      <c r="M30" s="12">
        <f>Pesos!S120</f>
        <v>0.03393902988</v>
      </c>
      <c r="N30" s="9"/>
      <c r="O30" s="9"/>
      <c r="P30" s="9"/>
      <c r="Q30" s="9"/>
      <c r="R30" s="9"/>
      <c r="S30" s="9"/>
      <c r="T30" s="9"/>
    </row>
    <row r="31" ht="15.75" customHeight="1"/>
    <row r="32" ht="15.75" customHeight="1">
      <c r="B32" s="7" t="s">
        <v>38</v>
      </c>
      <c r="C32" s="8" t="s">
        <v>21</v>
      </c>
      <c r="D32" s="8" t="s">
        <v>22</v>
      </c>
      <c r="E32" s="8" t="s">
        <v>23</v>
      </c>
      <c r="F32" s="8" t="s">
        <v>24</v>
      </c>
      <c r="G32" s="8" t="s">
        <v>25</v>
      </c>
      <c r="H32" s="8" t="s">
        <v>26</v>
      </c>
      <c r="I32" s="8" t="s">
        <v>27</v>
      </c>
      <c r="J32" s="8" t="s">
        <v>28</v>
      </c>
      <c r="K32" s="8" t="s">
        <v>29</v>
      </c>
      <c r="L32" s="8" t="s">
        <v>30</v>
      </c>
      <c r="M32" s="8" t="s">
        <v>31</v>
      </c>
      <c r="N32" s="9"/>
      <c r="O32" s="9"/>
      <c r="P32" s="9"/>
      <c r="Q32" s="9"/>
      <c r="R32" s="9"/>
      <c r="S32" s="9"/>
      <c r="T32" s="9"/>
    </row>
    <row r="33" ht="15.75" customHeight="1">
      <c r="B33" s="10" t="s">
        <v>32</v>
      </c>
      <c r="C33" s="11">
        <v>4220.0</v>
      </c>
      <c r="D33" s="11">
        <v>3.0</v>
      </c>
      <c r="E33" s="11" t="s">
        <v>33</v>
      </c>
      <c r="F33" s="11" t="s">
        <v>33</v>
      </c>
      <c r="G33" s="11" t="s">
        <v>33</v>
      </c>
      <c r="H33" s="11" t="s">
        <v>33</v>
      </c>
      <c r="I33" s="11" t="s">
        <v>33</v>
      </c>
      <c r="J33" s="11" t="s">
        <v>33</v>
      </c>
      <c r="K33" s="11" t="s">
        <v>33</v>
      </c>
      <c r="L33" s="11" t="s">
        <v>33</v>
      </c>
      <c r="M33" s="11" t="s">
        <v>33</v>
      </c>
      <c r="N33" s="9"/>
      <c r="O33" s="9"/>
      <c r="P33" s="9"/>
      <c r="Q33" s="9"/>
      <c r="R33" s="9"/>
      <c r="S33" s="9"/>
      <c r="T33" s="9"/>
    </row>
    <row r="34" ht="15.75" customHeight="1">
      <c r="B34" s="10" t="s">
        <v>34</v>
      </c>
      <c r="C34" s="11">
        <f>C29-Pesos!O121</f>
        <v>1644</v>
      </c>
      <c r="D34" s="12">
        <f>(C34/$C$9)/100</f>
        <v>1.133793103</v>
      </c>
      <c r="E34" s="11" t="s">
        <v>33</v>
      </c>
      <c r="F34" s="11" t="s">
        <v>33</v>
      </c>
      <c r="G34" s="11" t="s">
        <v>33</v>
      </c>
      <c r="H34" s="11" t="s">
        <v>33</v>
      </c>
      <c r="I34" s="11" t="s">
        <v>33</v>
      </c>
      <c r="J34" s="11" t="s">
        <v>33</v>
      </c>
      <c r="K34" s="11" t="s">
        <v>33</v>
      </c>
      <c r="L34" s="11" t="s">
        <v>33</v>
      </c>
      <c r="M34" s="11" t="s">
        <v>33</v>
      </c>
      <c r="N34" s="9"/>
      <c r="O34" s="9"/>
      <c r="P34" s="9"/>
      <c r="Q34" s="9"/>
      <c r="R34" s="9"/>
      <c r="S34" s="9"/>
      <c r="T34" s="9"/>
    </row>
    <row r="35" ht="15.75" customHeight="1">
      <c r="B35" s="10" t="s">
        <v>35</v>
      </c>
      <c r="C35" s="11">
        <f t="shared" ref="C35:D35" si="4">SUM(C33:C34)</f>
        <v>5864</v>
      </c>
      <c r="D35" s="12">
        <f t="shared" si="4"/>
        <v>4.133793103</v>
      </c>
      <c r="E35" s="11">
        <v>2.38</v>
      </c>
      <c r="F35" s="12">
        <f>L35</f>
        <v>4.726637108</v>
      </c>
      <c r="G35" s="12">
        <f>($C$10*$C$10)/(D35*12)</f>
        <v>2.902902903</v>
      </c>
      <c r="H35" s="12">
        <f>E35+G35</f>
        <v>5.282902903</v>
      </c>
      <c r="I35" s="12">
        <f>F35-H35</f>
        <v>-0.5562657951</v>
      </c>
      <c r="J35" s="11" t="str">
        <f>IF(I35&lt;0,"inestable",IF(AND(I35&gt;0,I35&lt;1),"poco estable","estable"))</f>
        <v>inestable</v>
      </c>
      <c r="K35" s="12">
        <f>Pesos!Q122</f>
        <v>31.30252387</v>
      </c>
      <c r="L35" s="12">
        <f>Pesos!U122</f>
        <v>4.726637108</v>
      </c>
      <c r="M35" s="12">
        <f>Pesos!S122</f>
        <v>0.01671214188</v>
      </c>
      <c r="N35" s="9"/>
      <c r="O35" s="9"/>
      <c r="P35" s="9"/>
      <c r="Q35" s="9"/>
      <c r="R35" s="9"/>
      <c r="S35" s="9"/>
      <c r="T35" s="9"/>
    </row>
    <row r="36" ht="15.75" customHeight="1"/>
    <row r="37" ht="15.75" customHeight="1">
      <c r="B37" s="7" t="s">
        <v>39</v>
      </c>
      <c r="C37" s="8" t="s">
        <v>21</v>
      </c>
      <c r="D37" s="8" t="s">
        <v>22</v>
      </c>
      <c r="E37" s="8" t="s">
        <v>23</v>
      </c>
      <c r="F37" s="8" t="s">
        <v>24</v>
      </c>
      <c r="G37" s="8" t="s">
        <v>25</v>
      </c>
      <c r="H37" s="8" t="s">
        <v>26</v>
      </c>
      <c r="I37" s="8" t="s">
        <v>27</v>
      </c>
      <c r="J37" s="8" t="s">
        <v>28</v>
      </c>
      <c r="K37" s="8" t="s">
        <v>29</v>
      </c>
      <c r="L37" s="8" t="s">
        <v>30</v>
      </c>
      <c r="M37" s="8" t="s">
        <v>31</v>
      </c>
      <c r="N37" s="9"/>
      <c r="O37" s="9"/>
      <c r="P37" s="9"/>
      <c r="Q37" s="9"/>
      <c r="R37" s="9"/>
      <c r="S37" s="9"/>
      <c r="T37" s="9"/>
    </row>
    <row r="38" ht="15.75" customHeight="1">
      <c r="B38" s="10" t="s">
        <v>32</v>
      </c>
      <c r="C38" s="11">
        <v>4220.0</v>
      </c>
      <c r="D38" s="11">
        <v>3.0</v>
      </c>
      <c r="E38" s="11" t="s">
        <v>33</v>
      </c>
      <c r="F38" s="11" t="s">
        <v>33</v>
      </c>
      <c r="G38" s="11" t="s">
        <v>33</v>
      </c>
      <c r="H38" s="11" t="s">
        <v>33</v>
      </c>
      <c r="I38" s="11" t="s">
        <v>33</v>
      </c>
      <c r="J38" s="11" t="s">
        <v>33</v>
      </c>
      <c r="K38" s="11" t="s">
        <v>33</v>
      </c>
      <c r="L38" s="11" t="s">
        <v>33</v>
      </c>
      <c r="M38" s="11" t="s">
        <v>33</v>
      </c>
      <c r="N38" s="9"/>
      <c r="O38" s="9"/>
      <c r="P38" s="9"/>
      <c r="Q38" s="9"/>
      <c r="R38" s="9"/>
      <c r="S38" s="9"/>
      <c r="T38" s="9"/>
    </row>
    <row r="39" ht="15.75" customHeight="1">
      <c r="B39" s="10" t="s">
        <v>34</v>
      </c>
      <c r="C39" s="11">
        <f>C34-Pesos!O123</f>
        <v>1436</v>
      </c>
      <c r="D39" s="12">
        <f>(C39/$C$9)/100</f>
        <v>0.9903448276</v>
      </c>
      <c r="E39" s="11" t="s">
        <v>33</v>
      </c>
      <c r="F39" s="11" t="s">
        <v>33</v>
      </c>
      <c r="G39" s="11" t="s">
        <v>33</v>
      </c>
      <c r="H39" s="11" t="s">
        <v>33</v>
      </c>
      <c r="I39" s="11" t="s">
        <v>33</v>
      </c>
      <c r="J39" s="11" t="s">
        <v>33</v>
      </c>
      <c r="K39" s="11" t="s">
        <v>33</v>
      </c>
      <c r="L39" s="11" t="s">
        <v>33</v>
      </c>
      <c r="M39" s="11" t="s">
        <v>33</v>
      </c>
      <c r="N39" s="9"/>
      <c r="O39" s="9"/>
      <c r="P39" s="9"/>
      <c r="Q39" s="9"/>
      <c r="R39" s="9"/>
      <c r="S39" s="9"/>
      <c r="T39" s="9"/>
    </row>
    <row r="40" ht="15.75" customHeight="1">
      <c r="B40" s="10" t="s">
        <v>35</v>
      </c>
      <c r="C40" s="11">
        <f t="shared" ref="C40:D40" si="5">SUM(C38:C39)</f>
        <v>5656</v>
      </c>
      <c r="D40" s="12">
        <f t="shared" si="5"/>
        <v>3.990344828</v>
      </c>
      <c r="E40" s="11">
        <v>2.3</v>
      </c>
      <c r="F40" s="12">
        <f>L40</f>
        <v>4.789250354</v>
      </c>
      <c r="G40" s="12">
        <f>($C$10*$C$10)/(D40*12)</f>
        <v>3.007258901</v>
      </c>
      <c r="H40" s="12">
        <f>E40+G40</f>
        <v>5.307258901</v>
      </c>
      <c r="I40" s="12">
        <f>F40-H40</f>
        <v>-0.5180085472</v>
      </c>
      <c r="J40" s="11" t="str">
        <f>IF(I40&lt;0,"inestable",IF(AND(I40&gt;0,I40&lt;1),"poco estable","estable"))</f>
        <v>inestable</v>
      </c>
      <c r="K40" s="12">
        <f>Pesos!Q124</f>
        <v>32.7553041</v>
      </c>
      <c r="L40" s="12">
        <f>Pesos!U124</f>
        <v>4.789250354</v>
      </c>
      <c r="M40" s="12">
        <f>Pesos!S124</f>
        <v>0</v>
      </c>
      <c r="N40" s="9"/>
      <c r="O40" s="9"/>
      <c r="P40" s="9"/>
      <c r="Q40" s="9"/>
      <c r="R40" s="9"/>
      <c r="S40" s="9"/>
      <c r="T40" s="9"/>
    </row>
    <row r="41" ht="15.75" customHeight="1"/>
    <row r="42" ht="15.75" customHeight="1">
      <c r="B42" s="7" t="s">
        <v>40</v>
      </c>
      <c r="C42" s="8" t="s">
        <v>21</v>
      </c>
      <c r="D42" s="8" t="s">
        <v>22</v>
      </c>
      <c r="E42" s="8" t="s">
        <v>23</v>
      </c>
      <c r="F42" s="8" t="s">
        <v>24</v>
      </c>
      <c r="G42" s="8" t="s">
        <v>25</v>
      </c>
      <c r="H42" s="8" t="s">
        <v>26</v>
      </c>
      <c r="I42" s="8" t="s">
        <v>27</v>
      </c>
      <c r="J42" s="8" t="s">
        <v>28</v>
      </c>
      <c r="K42" s="8" t="s">
        <v>29</v>
      </c>
      <c r="L42" s="8" t="s">
        <v>30</v>
      </c>
      <c r="M42" s="8" t="s">
        <v>31</v>
      </c>
      <c r="N42" s="9"/>
      <c r="O42" s="9"/>
      <c r="P42" s="9"/>
      <c r="Q42" s="9"/>
      <c r="R42" s="9"/>
      <c r="S42" s="9"/>
      <c r="T42" s="9"/>
    </row>
    <row r="43" ht="15.75" customHeight="1">
      <c r="B43" s="10" t="s">
        <v>32</v>
      </c>
      <c r="C43" s="11">
        <v>4220.0</v>
      </c>
      <c r="D43" s="11">
        <v>3.0</v>
      </c>
      <c r="E43" s="11" t="s">
        <v>33</v>
      </c>
      <c r="F43" s="11" t="s">
        <v>33</v>
      </c>
      <c r="G43" s="11" t="s">
        <v>33</v>
      </c>
      <c r="H43" s="11" t="s">
        <v>33</v>
      </c>
      <c r="I43" s="11" t="s">
        <v>33</v>
      </c>
      <c r="J43" s="11" t="s">
        <v>33</v>
      </c>
      <c r="K43" s="11" t="s">
        <v>33</v>
      </c>
      <c r="L43" s="11" t="s">
        <v>33</v>
      </c>
      <c r="M43" s="11" t="s">
        <v>33</v>
      </c>
      <c r="N43" s="9"/>
      <c r="O43" s="9"/>
      <c r="P43" s="9"/>
      <c r="Q43" s="9"/>
      <c r="R43" s="9"/>
      <c r="S43" s="9"/>
      <c r="T43" s="9"/>
    </row>
    <row r="44" ht="15.75" customHeight="1">
      <c r="B44" s="10" t="s">
        <v>34</v>
      </c>
      <c r="C44" s="11">
        <f>C39-Pesos!O125</f>
        <v>0</v>
      </c>
      <c r="D44" s="12">
        <f>(C44/$C$9)/100</f>
        <v>0</v>
      </c>
      <c r="E44" s="11" t="s">
        <v>33</v>
      </c>
      <c r="F44" s="11" t="s">
        <v>33</v>
      </c>
      <c r="G44" s="11" t="s">
        <v>33</v>
      </c>
      <c r="H44" s="11" t="s">
        <v>33</v>
      </c>
      <c r="I44" s="11" t="s">
        <v>33</v>
      </c>
      <c r="J44" s="11" t="s">
        <v>33</v>
      </c>
      <c r="K44" s="11" t="s">
        <v>33</v>
      </c>
      <c r="L44" s="11" t="s">
        <v>33</v>
      </c>
      <c r="M44" s="11" t="s">
        <v>33</v>
      </c>
      <c r="N44" s="9"/>
      <c r="O44" s="9"/>
      <c r="P44" s="9"/>
      <c r="Q44" s="9"/>
      <c r="R44" s="9"/>
      <c r="S44" s="9"/>
      <c r="T44" s="9"/>
    </row>
    <row r="45" ht="15.75" customHeight="1">
      <c r="B45" s="10" t="s">
        <v>35</v>
      </c>
      <c r="C45" s="11">
        <f t="shared" ref="C45:D45" si="6">SUM(C43:C44)</f>
        <v>4220</v>
      </c>
      <c r="D45" s="12">
        <f t="shared" si="6"/>
        <v>3</v>
      </c>
      <c r="E45" s="11">
        <v>1.88</v>
      </c>
      <c r="F45" s="12">
        <f>L45</f>
        <v>6.853080569</v>
      </c>
      <c r="G45" s="12">
        <f>($C$10*$C$10)/(D45*12)</f>
        <v>4</v>
      </c>
      <c r="H45" s="12">
        <f>E45+G45</f>
        <v>5.88</v>
      </c>
      <c r="I45" s="12">
        <f>F45-H45</f>
        <v>0.9730805687</v>
      </c>
      <c r="J45" s="11" t="str">
        <f>IF(I45&lt;0,"inestable",IF(AND(I45&gt;0,I45&lt;1),"poco estable","estable"))</f>
        <v>poco estable</v>
      </c>
      <c r="K45" s="12">
        <f>Pesos!Q126</f>
        <v>39.60260664</v>
      </c>
      <c r="L45" s="12">
        <f>Pesos!U126</f>
        <v>6.853080569</v>
      </c>
      <c r="M45" s="12">
        <f>Pesos!S126</f>
        <v>-0.09218009479</v>
      </c>
      <c r="N45" s="9"/>
      <c r="O45" s="9"/>
      <c r="P45" s="9"/>
      <c r="Q45" s="9"/>
      <c r="R45" s="9"/>
      <c r="S45" s="9"/>
      <c r="T45" s="9"/>
    </row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.75"/>
    <col customWidth="1" min="2" max="2" width="12.13"/>
    <col customWidth="1" min="3" max="3" width="7.25"/>
    <col customWidth="1" min="4" max="4" width="9.38"/>
    <col customWidth="1" min="5" max="5" width="9.13"/>
    <col customWidth="1" min="6" max="6" width="8.5"/>
    <col customWidth="1" min="7" max="7" width="9.0"/>
    <col customWidth="1" min="8" max="8" width="8.88"/>
    <col customWidth="1" min="9" max="9" width="9.25"/>
    <col customWidth="1" min="10" max="10" width="9.0"/>
    <col customWidth="1" min="11" max="11" width="10.0"/>
    <col customWidth="1" min="12" max="12" width="5.25"/>
    <col customWidth="1" min="13" max="13" width="12.38"/>
    <col customWidth="1" min="14" max="14" width="12.63"/>
    <col customWidth="1" min="15" max="15" width="11.38"/>
    <col customWidth="1" min="16" max="16" width="12.38"/>
    <col customWidth="1" min="17" max="17" width="11.63"/>
    <col customWidth="1" min="18" max="18" width="12.25"/>
    <col customWidth="1" min="19" max="19" width="11.13"/>
    <col customWidth="1" min="20" max="20" width="10.0"/>
    <col customWidth="1" min="21" max="21" width="5.63"/>
    <col customWidth="1" min="22" max="25" width="10.0"/>
  </cols>
  <sheetData>
    <row r="1">
      <c r="P1" s="13" t="s">
        <v>41</v>
      </c>
    </row>
    <row r="3">
      <c r="M3" s="14">
        <v>12.0</v>
      </c>
      <c r="N3" s="14">
        <v>5.0</v>
      </c>
      <c r="O3" s="14">
        <v>-2.0</v>
      </c>
      <c r="P3" s="14">
        <v>-9.0</v>
      </c>
      <c r="Q3" s="14">
        <v>-16.0</v>
      </c>
      <c r="R3" s="14">
        <v>-23.0</v>
      </c>
      <c r="S3" s="14">
        <v>-30.0</v>
      </c>
      <c r="T3" s="14">
        <v>-37.0</v>
      </c>
    </row>
    <row r="4">
      <c r="B4" s="15"/>
      <c r="C4" s="15" t="s">
        <v>42</v>
      </c>
      <c r="D4" s="15" t="s">
        <v>43</v>
      </c>
      <c r="E4" s="15" t="s">
        <v>44</v>
      </c>
      <c r="F4" s="15" t="s">
        <v>45</v>
      </c>
      <c r="G4" s="15" t="s">
        <v>46</v>
      </c>
      <c r="H4" s="15" t="s">
        <v>47</v>
      </c>
      <c r="I4" s="15" t="s">
        <v>48</v>
      </c>
      <c r="J4" s="15" t="s">
        <v>49</v>
      </c>
      <c r="N4" s="1" t="s">
        <v>50</v>
      </c>
      <c r="O4" s="1" t="s">
        <v>51</v>
      </c>
    </row>
    <row r="5">
      <c r="B5" s="16" t="s">
        <v>52</v>
      </c>
      <c r="C5" s="16">
        <v>4220.0</v>
      </c>
      <c r="D5" s="15"/>
      <c r="E5" s="16">
        <v>6.0</v>
      </c>
      <c r="F5" s="16">
        <v>0.0</v>
      </c>
      <c r="G5" s="16">
        <v>44.0</v>
      </c>
      <c r="H5" s="15">
        <f>C5*E5</f>
        <v>25320</v>
      </c>
      <c r="I5" s="15">
        <f>F5*C5</f>
        <v>0</v>
      </c>
      <c r="J5" s="15">
        <f>G5*C5</f>
        <v>185680</v>
      </c>
      <c r="L5" s="17">
        <v>10.0</v>
      </c>
      <c r="M5" s="18"/>
      <c r="N5" s="18"/>
      <c r="O5" s="18"/>
      <c r="P5" s="18"/>
      <c r="Q5" s="18"/>
      <c r="R5" s="18"/>
      <c r="S5" s="18"/>
      <c r="T5" s="18"/>
    </row>
    <row r="6">
      <c r="A6" s="1" t="s">
        <v>53</v>
      </c>
      <c r="B6" s="15"/>
      <c r="C6" s="19"/>
      <c r="D6" s="15"/>
      <c r="E6" s="15"/>
      <c r="F6" s="15"/>
      <c r="G6" s="15"/>
      <c r="H6" s="15"/>
      <c r="I6" s="15"/>
      <c r="J6" s="15"/>
      <c r="M6" s="20" t="s">
        <v>54</v>
      </c>
      <c r="N6" s="20" t="s">
        <v>55</v>
      </c>
      <c r="O6" s="21" t="s">
        <v>56</v>
      </c>
      <c r="P6" s="22"/>
      <c r="Q6" s="22"/>
      <c r="R6" s="22"/>
      <c r="S6" s="22"/>
      <c r="T6" s="22"/>
      <c r="U6" s="23">
        <v>-5.0</v>
      </c>
    </row>
    <row r="7">
      <c r="A7" s="19">
        <v>1.0</v>
      </c>
      <c r="B7" s="24" t="s">
        <v>57</v>
      </c>
      <c r="C7" s="25">
        <v>18.0</v>
      </c>
      <c r="D7" s="24" t="s">
        <v>58</v>
      </c>
      <c r="E7" s="16">
        <v>7.0</v>
      </c>
      <c r="F7" s="16">
        <v>2.0</v>
      </c>
      <c r="G7" s="16">
        <v>-9.0</v>
      </c>
      <c r="H7" s="15">
        <f t="shared" ref="H7:H126" si="1">C7*E7</f>
        <v>126</v>
      </c>
      <c r="I7" s="15">
        <f t="shared" ref="I7:I32" si="2">C7*F7</f>
        <v>36</v>
      </c>
      <c r="J7" s="15">
        <f>G7*C7</f>
        <v>-162</v>
      </c>
      <c r="M7" s="20" t="s">
        <v>59</v>
      </c>
      <c r="N7" s="20" t="s">
        <v>60</v>
      </c>
      <c r="O7" s="21" t="s">
        <v>61</v>
      </c>
      <c r="P7" s="22"/>
      <c r="Q7" s="22"/>
      <c r="R7" s="22"/>
      <c r="S7" s="22"/>
      <c r="T7" s="22"/>
      <c r="U7" s="23">
        <v>-2.0</v>
      </c>
    </row>
    <row r="8">
      <c r="A8" s="19">
        <v>2.0</v>
      </c>
      <c r="B8" s="24" t="s">
        <v>62</v>
      </c>
      <c r="C8" s="25">
        <v>23.0</v>
      </c>
      <c r="D8" s="24" t="s">
        <v>58</v>
      </c>
      <c r="E8" s="16">
        <v>7.0</v>
      </c>
      <c r="F8" s="16">
        <v>2.0</v>
      </c>
      <c r="G8" s="16">
        <v>-9.0</v>
      </c>
      <c r="H8" s="15">
        <f t="shared" si="1"/>
        <v>161</v>
      </c>
      <c r="I8" s="15">
        <f t="shared" si="2"/>
        <v>46</v>
      </c>
      <c r="J8" s="15">
        <f t="shared" ref="J8:J126" si="3">C8*G8</f>
        <v>-207</v>
      </c>
      <c r="M8" s="20" t="s">
        <v>63</v>
      </c>
      <c r="N8" s="20" t="s">
        <v>64</v>
      </c>
      <c r="O8" s="21" t="s">
        <v>65</v>
      </c>
      <c r="P8" s="22"/>
      <c r="Q8" s="20" t="s">
        <v>66</v>
      </c>
      <c r="R8" s="20" t="s">
        <v>67</v>
      </c>
      <c r="S8" s="22"/>
      <c r="T8" s="22"/>
      <c r="U8" s="23">
        <v>2.0</v>
      </c>
    </row>
    <row r="9">
      <c r="A9" s="19">
        <v>3.0</v>
      </c>
      <c r="B9" s="24" t="s">
        <v>68</v>
      </c>
      <c r="C9" s="25">
        <v>24.0</v>
      </c>
      <c r="D9" s="24" t="s">
        <v>58</v>
      </c>
      <c r="E9" s="16">
        <v>7.0</v>
      </c>
      <c r="F9" s="16">
        <v>2.0</v>
      </c>
      <c r="G9" s="16">
        <v>-30.0</v>
      </c>
      <c r="H9" s="15">
        <f t="shared" si="1"/>
        <v>168</v>
      </c>
      <c r="I9" s="15">
        <f t="shared" si="2"/>
        <v>48</v>
      </c>
      <c r="J9" s="15">
        <f t="shared" si="3"/>
        <v>-720</v>
      </c>
      <c r="M9" s="20" t="s">
        <v>69</v>
      </c>
      <c r="N9" s="20" t="s">
        <v>70</v>
      </c>
      <c r="O9" s="21" t="s">
        <v>71</v>
      </c>
      <c r="P9" s="22"/>
      <c r="Q9" s="20" t="s">
        <v>72</v>
      </c>
      <c r="R9" s="20" t="s">
        <v>73</v>
      </c>
      <c r="S9" s="22"/>
      <c r="T9" s="22"/>
      <c r="U9" s="23">
        <v>5.0</v>
      </c>
    </row>
    <row r="10">
      <c r="A10" s="19">
        <v>4.0</v>
      </c>
      <c r="B10" s="24" t="s">
        <v>74</v>
      </c>
      <c r="C10" s="25">
        <v>22.0</v>
      </c>
      <c r="D10" s="24" t="s">
        <v>58</v>
      </c>
      <c r="E10" s="16">
        <v>7.0</v>
      </c>
      <c r="F10" s="16">
        <v>5.0</v>
      </c>
      <c r="G10" s="16">
        <v>-30.0</v>
      </c>
      <c r="H10" s="15">
        <f t="shared" si="1"/>
        <v>154</v>
      </c>
      <c r="I10" s="15">
        <f t="shared" si="2"/>
        <v>110</v>
      </c>
      <c r="J10" s="15">
        <f t="shared" si="3"/>
        <v>-660</v>
      </c>
      <c r="L10" s="26"/>
      <c r="U10" s="26"/>
    </row>
    <row r="11">
      <c r="A11" s="19">
        <v>5.0</v>
      </c>
      <c r="B11" s="27" t="s">
        <v>75</v>
      </c>
      <c r="C11" s="28">
        <v>18.0</v>
      </c>
      <c r="D11" s="27" t="s">
        <v>76</v>
      </c>
      <c r="E11" s="16">
        <v>3.0</v>
      </c>
      <c r="F11" s="16">
        <v>-5.0</v>
      </c>
      <c r="G11" s="16">
        <v>-30.0</v>
      </c>
      <c r="H11" s="15">
        <f t="shared" si="1"/>
        <v>54</v>
      </c>
      <c r="I11" s="15">
        <f t="shared" si="2"/>
        <v>-90</v>
      </c>
      <c r="J11" s="15">
        <f t="shared" si="3"/>
        <v>-540</v>
      </c>
      <c r="K11" s="13" t="s">
        <v>77</v>
      </c>
      <c r="L11" s="26"/>
      <c r="U11" s="26"/>
      <c r="V11" s="13" t="s">
        <v>78</v>
      </c>
    </row>
    <row r="12">
      <c r="A12" s="19">
        <v>6.0</v>
      </c>
      <c r="B12" s="27" t="s">
        <v>79</v>
      </c>
      <c r="C12" s="28">
        <v>16.0</v>
      </c>
      <c r="D12" s="27" t="s">
        <v>76</v>
      </c>
      <c r="E12" s="16">
        <v>3.0</v>
      </c>
      <c r="F12" s="16">
        <v>-2.0</v>
      </c>
      <c r="G12" s="16">
        <v>-30.0</v>
      </c>
      <c r="H12" s="15">
        <f t="shared" si="1"/>
        <v>48</v>
      </c>
      <c r="I12" s="15">
        <f t="shared" si="2"/>
        <v>-32</v>
      </c>
      <c r="J12" s="15">
        <f t="shared" si="3"/>
        <v>-480</v>
      </c>
      <c r="L12" s="26"/>
      <c r="N12" s="1" t="s">
        <v>80</v>
      </c>
      <c r="O12" s="1" t="s">
        <v>81</v>
      </c>
      <c r="U12" s="26"/>
    </row>
    <row r="13">
      <c r="A13" s="19">
        <v>7.0</v>
      </c>
      <c r="B13" s="27" t="s">
        <v>82</v>
      </c>
      <c r="C13" s="28">
        <v>22.0</v>
      </c>
      <c r="D13" s="27" t="s">
        <v>76</v>
      </c>
      <c r="E13" s="16">
        <v>3.0</v>
      </c>
      <c r="F13" s="16">
        <v>2.0</v>
      </c>
      <c r="G13" s="16">
        <v>-30.0</v>
      </c>
      <c r="H13" s="15">
        <f t="shared" si="1"/>
        <v>66</v>
      </c>
      <c r="I13" s="15">
        <f t="shared" si="2"/>
        <v>44</v>
      </c>
      <c r="J13" s="15">
        <f t="shared" si="3"/>
        <v>-660</v>
      </c>
      <c r="L13" s="17">
        <v>7.0</v>
      </c>
      <c r="M13" s="18"/>
      <c r="N13" s="18"/>
      <c r="O13" s="18"/>
      <c r="P13" s="18"/>
      <c r="Q13" s="18"/>
      <c r="R13" s="18"/>
      <c r="S13" s="18"/>
      <c r="T13" s="18"/>
      <c r="U13" s="26" t="s">
        <v>83</v>
      </c>
    </row>
    <row r="14">
      <c r="A14" s="19">
        <v>8.0</v>
      </c>
      <c r="B14" s="27" t="s">
        <v>84</v>
      </c>
      <c r="C14" s="28">
        <v>26.0</v>
      </c>
      <c r="D14" s="27" t="s">
        <v>76</v>
      </c>
      <c r="E14" s="16">
        <v>3.0</v>
      </c>
      <c r="F14" s="16">
        <v>5.0</v>
      </c>
      <c r="G14" s="16">
        <v>-30.0</v>
      </c>
      <c r="H14" s="15">
        <f t="shared" si="1"/>
        <v>78</v>
      </c>
      <c r="I14" s="15">
        <f t="shared" si="2"/>
        <v>130</v>
      </c>
      <c r="J14" s="15">
        <f t="shared" si="3"/>
        <v>-780</v>
      </c>
      <c r="M14" s="29" t="s">
        <v>85</v>
      </c>
      <c r="N14" s="29" t="s">
        <v>86</v>
      </c>
      <c r="O14" s="21" t="s">
        <v>87</v>
      </c>
      <c r="P14" s="22"/>
      <c r="Q14" s="29" t="s">
        <v>88</v>
      </c>
      <c r="R14" s="30" t="s">
        <v>89</v>
      </c>
      <c r="S14" s="20" t="s">
        <v>90</v>
      </c>
      <c r="T14" s="22"/>
      <c r="U14" s="23">
        <v>-5.0</v>
      </c>
    </row>
    <row r="15">
      <c r="A15" s="19">
        <v>9.0</v>
      </c>
      <c r="B15" s="27" t="s">
        <v>91</v>
      </c>
      <c r="C15" s="28">
        <v>14.0</v>
      </c>
      <c r="D15" s="27" t="s">
        <v>76</v>
      </c>
      <c r="E15" s="16">
        <v>3.0</v>
      </c>
      <c r="F15" s="16">
        <v>-5.0</v>
      </c>
      <c r="G15" s="31">
        <v>-37.0</v>
      </c>
      <c r="H15" s="15">
        <f t="shared" si="1"/>
        <v>42</v>
      </c>
      <c r="I15" s="15">
        <f t="shared" si="2"/>
        <v>-70</v>
      </c>
      <c r="J15" s="15">
        <f t="shared" si="3"/>
        <v>-518</v>
      </c>
      <c r="M15" s="29" t="s">
        <v>92</v>
      </c>
      <c r="N15" s="29" t="s">
        <v>93</v>
      </c>
      <c r="O15" s="21" t="s">
        <v>94</v>
      </c>
      <c r="P15" s="22"/>
      <c r="Q15" s="29" t="s">
        <v>95</v>
      </c>
      <c r="R15" s="30" t="s">
        <v>96</v>
      </c>
      <c r="S15" s="20" t="s">
        <v>97</v>
      </c>
      <c r="T15" s="22"/>
      <c r="U15" s="23">
        <v>-2.0</v>
      </c>
    </row>
    <row r="16">
      <c r="A16" s="19">
        <v>10.0</v>
      </c>
      <c r="B16" s="27" t="s">
        <v>98</v>
      </c>
      <c r="C16" s="28">
        <v>17.0</v>
      </c>
      <c r="D16" s="27" t="s">
        <v>76</v>
      </c>
      <c r="E16" s="16">
        <v>3.0</v>
      </c>
      <c r="F16" s="16">
        <v>-5.0</v>
      </c>
      <c r="G16" s="16">
        <v>-30.0</v>
      </c>
      <c r="H16" s="15">
        <f t="shared" si="1"/>
        <v>51</v>
      </c>
      <c r="I16" s="15">
        <f t="shared" si="2"/>
        <v>-85</v>
      </c>
      <c r="J16" s="15">
        <f t="shared" si="3"/>
        <v>-510</v>
      </c>
      <c r="M16" s="29" t="s">
        <v>99</v>
      </c>
      <c r="N16" s="29" t="s">
        <v>100</v>
      </c>
      <c r="O16" s="21" t="s">
        <v>101</v>
      </c>
      <c r="P16" s="20" t="s">
        <v>57</v>
      </c>
      <c r="Q16" s="29" t="s">
        <v>102</v>
      </c>
      <c r="R16" s="30" t="s">
        <v>103</v>
      </c>
      <c r="S16" s="20" t="s">
        <v>68</v>
      </c>
      <c r="T16" s="30" t="s">
        <v>104</v>
      </c>
      <c r="U16" s="23">
        <v>2.0</v>
      </c>
    </row>
    <row r="17">
      <c r="A17" s="19">
        <v>11.0</v>
      </c>
      <c r="B17" s="27" t="s">
        <v>105</v>
      </c>
      <c r="C17" s="28">
        <v>22.0</v>
      </c>
      <c r="D17" s="27" t="s">
        <v>76</v>
      </c>
      <c r="E17" s="16">
        <v>3.0</v>
      </c>
      <c r="F17" s="16">
        <v>-2.0</v>
      </c>
      <c r="G17" s="16">
        <v>-23.0</v>
      </c>
      <c r="H17" s="15">
        <f t="shared" si="1"/>
        <v>66</v>
      </c>
      <c r="I17" s="15">
        <f t="shared" si="2"/>
        <v>-44</v>
      </c>
      <c r="J17" s="15">
        <f t="shared" si="3"/>
        <v>-506</v>
      </c>
      <c r="M17" s="29" t="s">
        <v>106</v>
      </c>
      <c r="N17" s="29" t="s">
        <v>107</v>
      </c>
      <c r="O17" s="21" t="s">
        <v>108</v>
      </c>
      <c r="P17" s="20" t="s">
        <v>62</v>
      </c>
      <c r="Q17" s="29" t="s">
        <v>109</v>
      </c>
      <c r="R17" s="30" t="s">
        <v>110</v>
      </c>
      <c r="S17" s="20" t="s">
        <v>74</v>
      </c>
      <c r="T17" s="30" t="s">
        <v>111</v>
      </c>
      <c r="U17" s="23">
        <v>5.0</v>
      </c>
    </row>
    <row r="18">
      <c r="A18" s="19">
        <v>12.0</v>
      </c>
      <c r="B18" s="27" t="s">
        <v>112</v>
      </c>
      <c r="C18" s="28">
        <v>12.0</v>
      </c>
      <c r="D18" s="27" t="s">
        <v>76</v>
      </c>
      <c r="E18" s="16">
        <v>3.0</v>
      </c>
      <c r="F18" s="16">
        <v>5.0</v>
      </c>
      <c r="G18" s="31">
        <v>-37.0</v>
      </c>
      <c r="H18" s="15">
        <f t="shared" si="1"/>
        <v>36</v>
      </c>
      <c r="I18" s="15">
        <f t="shared" si="2"/>
        <v>60</v>
      </c>
      <c r="J18" s="15">
        <f t="shared" si="3"/>
        <v>-444</v>
      </c>
      <c r="L18" s="26"/>
      <c r="U18" s="26" t="s">
        <v>113</v>
      </c>
    </row>
    <row r="19">
      <c r="A19" s="19">
        <v>13.0</v>
      </c>
      <c r="B19" s="27" t="s">
        <v>114</v>
      </c>
      <c r="C19" s="28">
        <v>22.0</v>
      </c>
      <c r="D19" s="27" t="s">
        <v>76</v>
      </c>
      <c r="E19" s="16">
        <v>3.0</v>
      </c>
      <c r="F19" s="16">
        <v>2.0</v>
      </c>
      <c r="G19" s="16">
        <v>-23.0</v>
      </c>
      <c r="H19" s="15">
        <f t="shared" si="1"/>
        <v>66</v>
      </c>
      <c r="I19" s="15">
        <f t="shared" si="2"/>
        <v>44</v>
      </c>
      <c r="J19" s="15">
        <f t="shared" si="3"/>
        <v>-506</v>
      </c>
      <c r="L19" s="26"/>
      <c r="U19" s="26"/>
    </row>
    <row r="20">
      <c r="A20" s="19">
        <v>14.0</v>
      </c>
      <c r="B20" s="27" t="s">
        <v>115</v>
      </c>
      <c r="C20" s="28">
        <v>17.0</v>
      </c>
      <c r="D20" s="27" t="s">
        <v>76</v>
      </c>
      <c r="E20" s="16">
        <v>3.0</v>
      </c>
      <c r="F20" s="16">
        <v>5.0</v>
      </c>
      <c r="G20" s="16">
        <v>-23.0</v>
      </c>
      <c r="H20" s="15">
        <f t="shared" si="1"/>
        <v>51</v>
      </c>
      <c r="I20" s="15">
        <f t="shared" si="2"/>
        <v>85</v>
      </c>
      <c r="J20" s="15">
        <f t="shared" si="3"/>
        <v>-391</v>
      </c>
      <c r="L20" s="26"/>
      <c r="N20" s="1" t="s">
        <v>116</v>
      </c>
      <c r="O20" s="1" t="s">
        <v>117</v>
      </c>
      <c r="U20" s="26"/>
    </row>
    <row r="21" ht="15.75" customHeight="1">
      <c r="A21" s="19">
        <v>15.0</v>
      </c>
      <c r="B21" s="32" t="s">
        <v>118</v>
      </c>
      <c r="C21" s="33">
        <v>26.0</v>
      </c>
      <c r="D21" s="32" t="s">
        <v>119</v>
      </c>
      <c r="E21" s="16">
        <v>3.0</v>
      </c>
      <c r="F21" s="16">
        <v>-5.0</v>
      </c>
      <c r="G21" s="16">
        <v>5.0</v>
      </c>
      <c r="H21" s="15">
        <f t="shared" si="1"/>
        <v>78</v>
      </c>
      <c r="I21" s="15">
        <f t="shared" si="2"/>
        <v>-130</v>
      </c>
      <c r="J21" s="15">
        <f t="shared" si="3"/>
        <v>130</v>
      </c>
      <c r="L21" s="17">
        <v>3.0</v>
      </c>
      <c r="M21" s="18"/>
      <c r="N21" s="18"/>
      <c r="O21" s="18"/>
      <c r="P21" s="18"/>
      <c r="Q21" s="18"/>
      <c r="R21" s="18"/>
      <c r="S21" s="18"/>
      <c r="T21" s="18"/>
      <c r="U21" s="26" t="s">
        <v>83</v>
      </c>
    </row>
    <row r="22" ht="15.75" customHeight="1">
      <c r="A22" s="19">
        <v>16.0</v>
      </c>
      <c r="B22" s="32" t="s">
        <v>120</v>
      </c>
      <c r="C22" s="33">
        <v>15.0</v>
      </c>
      <c r="D22" s="32" t="s">
        <v>119</v>
      </c>
      <c r="E22" s="16">
        <v>3.0</v>
      </c>
      <c r="F22" s="16">
        <v>-2.0</v>
      </c>
      <c r="G22" s="16">
        <v>5.0</v>
      </c>
      <c r="H22" s="15">
        <f t="shared" si="1"/>
        <v>45</v>
      </c>
      <c r="I22" s="15">
        <f t="shared" si="2"/>
        <v>-30</v>
      </c>
      <c r="J22" s="15">
        <f t="shared" si="3"/>
        <v>75</v>
      </c>
      <c r="M22" s="22"/>
      <c r="N22" s="29" t="s">
        <v>118</v>
      </c>
      <c r="O22" s="22"/>
      <c r="P22" s="22"/>
      <c r="Q22" s="22"/>
      <c r="R22" s="30" t="s">
        <v>98</v>
      </c>
      <c r="S22" s="30" t="s">
        <v>75</v>
      </c>
      <c r="T22" s="30" t="s">
        <v>91</v>
      </c>
      <c r="U22" s="23">
        <v>-5.0</v>
      </c>
    </row>
    <row r="23" ht="15.75" customHeight="1">
      <c r="A23" s="19">
        <v>17.0</v>
      </c>
      <c r="B23" s="32" t="s">
        <v>121</v>
      </c>
      <c r="C23" s="33">
        <v>18.0</v>
      </c>
      <c r="D23" s="32" t="s">
        <v>119</v>
      </c>
      <c r="E23" s="16">
        <v>3.0</v>
      </c>
      <c r="F23" s="16">
        <v>2.0</v>
      </c>
      <c r="G23" s="16">
        <v>5.0</v>
      </c>
      <c r="H23" s="15">
        <f t="shared" si="1"/>
        <v>54</v>
      </c>
      <c r="I23" s="15">
        <f t="shared" si="2"/>
        <v>36</v>
      </c>
      <c r="J23" s="15">
        <f t="shared" si="3"/>
        <v>90</v>
      </c>
      <c r="M23" s="22"/>
      <c r="N23" s="29" t="s">
        <v>120</v>
      </c>
      <c r="O23" s="22"/>
      <c r="P23" s="22"/>
      <c r="Q23" s="22"/>
      <c r="R23" s="30" t="s">
        <v>105</v>
      </c>
      <c r="S23" s="30" t="s">
        <v>79</v>
      </c>
      <c r="U23" s="23">
        <v>-2.0</v>
      </c>
    </row>
    <row r="24" ht="15.75" customHeight="1">
      <c r="A24" s="19">
        <v>18.0</v>
      </c>
      <c r="B24" s="32" t="s">
        <v>122</v>
      </c>
      <c r="C24" s="33">
        <v>19.0</v>
      </c>
      <c r="D24" s="32" t="s">
        <v>119</v>
      </c>
      <c r="E24" s="16">
        <v>3.0</v>
      </c>
      <c r="F24" s="16">
        <v>5.0</v>
      </c>
      <c r="G24" s="16">
        <v>5.0</v>
      </c>
      <c r="H24" s="15">
        <f t="shared" si="1"/>
        <v>57</v>
      </c>
      <c r="I24" s="15">
        <f t="shared" si="2"/>
        <v>95</v>
      </c>
      <c r="J24" s="15">
        <f t="shared" si="3"/>
        <v>95</v>
      </c>
      <c r="M24" s="22"/>
      <c r="N24" s="29" t="s">
        <v>121</v>
      </c>
      <c r="O24" s="22"/>
      <c r="P24" s="22"/>
      <c r="Q24" s="22"/>
      <c r="R24" s="30" t="s">
        <v>114</v>
      </c>
      <c r="S24" s="30" t="s">
        <v>82</v>
      </c>
      <c r="U24" s="23">
        <v>2.0</v>
      </c>
    </row>
    <row r="25" ht="15.75" customHeight="1">
      <c r="A25" s="19">
        <v>19.0</v>
      </c>
      <c r="B25" s="32" t="s">
        <v>123</v>
      </c>
      <c r="C25" s="33">
        <v>24.0</v>
      </c>
      <c r="D25" s="32" t="s">
        <v>119</v>
      </c>
      <c r="E25" s="16">
        <v>0.0</v>
      </c>
      <c r="F25" s="16">
        <v>2.0</v>
      </c>
      <c r="G25" s="16">
        <v>-16.0</v>
      </c>
      <c r="H25" s="15">
        <f t="shared" si="1"/>
        <v>0</v>
      </c>
      <c r="I25" s="15">
        <f t="shared" si="2"/>
        <v>48</v>
      </c>
      <c r="J25" s="15">
        <f t="shared" si="3"/>
        <v>-384</v>
      </c>
      <c r="M25" s="22"/>
      <c r="N25" s="29" t="s">
        <v>122</v>
      </c>
      <c r="O25" s="22"/>
      <c r="P25" s="22"/>
      <c r="Q25" s="22"/>
      <c r="R25" s="30" t="s">
        <v>115</v>
      </c>
      <c r="S25" s="30" t="s">
        <v>84</v>
      </c>
      <c r="T25" s="30" t="s">
        <v>112</v>
      </c>
      <c r="U25" s="23">
        <v>5.0</v>
      </c>
    </row>
    <row r="26" ht="15.75" customHeight="1">
      <c r="A26" s="19">
        <v>20.0</v>
      </c>
      <c r="B26" s="32" t="s">
        <v>124</v>
      </c>
      <c r="C26" s="33">
        <v>25.0</v>
      </c>
      <c r="D26" s="32" t="s">
        <v>119</v>
      </c>
      <c r="E26" s="16">
        <v>0.0</v>
      </c>
      <c r="F26" s="16">
        <v>5.0</v>
      </c>
      <c r="G26" s="16">
        <v>-16.0</v>
      </c>
      <c r="H26" s="15">
        <f t="shared" si="1"/>
        <v>0</v>
      </c>
      <c r="I26" s="15">
        <f t="shared" si="2"/>
        <v>125</v>
      </c>
      <c r="J26" s="15">
        <f t="shared" si="3"/>
        <v>-400</v>
      </c>
      <c r="L26" s="26"/>
      <c r="U26" s="26" t="s">
        <v>113</v>
      </c>
    </row>
    <row r="27" ht="15.75" customHeight="1">
      <c r="A27" s="19">
        <v>21.0</v>
      </c>
      <c r="B27" s="34" t="s">
        <v>125</v>
      </c>
      <c r="C27" s="35">
        <v>21.0</v>
      </c>
      <c r="D27" s="34" t="s">
        <v>126</v>
      </c>
      <c r="E27" s="16">
        <v>0.0</v>
      </c>
      <c r="F27" s="16">
        <v>-5.0</v>
      </c>
      <c r="G27" s="16">
        <v>-30.0</v>
      </c>
      <c r="H27" s="15">
        <f t="shared" si="1"/>
        <v>0</v>
      </c>
      <c r="I27" s="15">
        <f t="shared" si="2"/>
        <v>-105</v>
      </c>
      <c r="J27" s="15">
        <f t="shared" si="3"/>
        <v>-630</v>
      </c>
      <c r="L27" s="26"/>
      <c r="U27" s="26"/>
    </row>
    <row r="28" ht="15.75" customHeight="1">
      <c r="A28" s="19">
        <v>22.0</v>
      </c>
      <c r="B28" s="34" t="s">
        <v>127</v>
      </c>
      <c r="C28" s="35">
        <v>18.0</v>
      </c>
      <c r="D28" s="34" t="s">
        <v>126</v>
      </c>
      <c r="E28" s="16">
        <v>0.0</v>
      </c>
      <c r="F28" s="16">
        <v>-2.0</v>
      </c>
      <c r="G28" s="16">
        <v>-30.0</v>
      </c>
      <c r="H28" s="15">
        <f t="shared" si="1"/>
        <v>0</v>
      </c>
      <c r="I28" s="15">
        <f t="shared" si="2"/>
        <v>-36</v>
      </c>
      <c r="J28" s="15">
        <f t="shared" si="3"/>
        <v>-540</v>
      </c>
      <c r="L28" s="26"/>
      <c r="N28" s="1" t="s">
        <v>128</v>
      </c>
      <c r="O28" s="1" t="s">
        <v>129</v>
      </c>
      <c r="U28" s="26"/>
    </row>
    <row r="29" ht="15.75" customHeight="1">
      <c r="A29" s="19">
        <v>23.0</v>
      </c>
      <c r="B29" s="34" t="s">
        <v>130</v>
      </c>
      <c r="C29" s="35">
        <v>17.0</v>
      </c>
      <c r="D29" s="34" t="s">
        <v>126</v>
      </c>
      <c r="E29" s="16">
        <v>0.0</v>
      </c>
      <c r="F29" s="16">
        <v>2.0</v>
      </c>
      <c r="G29" s="16">
        <v>-30.0</v>
      </c>
      <c r="H29" s="15">
        <f t="shared" si="1"/>
        <v>0</v>
      </c>
      <c r="I29" s="15">
        <f t="shared" si="2"/>
        <v>34</v>
      </c>
      <c r="J29" s="15">
        <f t="shared" si="3"/>
        <v>-510</v>
      </c>
      <c r="L29" s="17">
        <v>0.0</v>
      </c>
      <c r="M29" s="18"/>
      <c r="N29" s="18"/>
      <c r="O29" s="18"/>
      <c r="P29" s="18"/>
      <c r="Q29" s="18"/>
      <c r="R29" s="18"/>
      <c r="S29" s="18"/>
      <c r="T29" s="18"/>
      <c r="U29" s="26"/>
    </row>
    <row r="30" ht="15.75" customHeight="1">
      <c r="A30" s="19">
        <v>24.0</v>
      </c>
      <c r="B30" s="34" t="s">
        <v>131</v>
      </c>
      <c r="C30" s="35">
        <v>24.0</v>
      </c>
      <c r="D30" s="34" t="s">
        <v>126</v>
      </c>
      <c r="E30" s="16">
        <v>0.0</v>
      </c>
      <c r="F30" s="16">
        <v>5.0</v>
      </c>
      <c r="G30" s="16">
        <v>-30.0</v>
      </c>
      <c r="H30" s="15">
        <f t="shared" si="1"/>
        <v>0</v>
      </c>
      <c r="I30" s="15">
        <f t="shared" si="2"/>
        <v>120</v>
      </c>
      <c r="J30" s="15">
        <f t="shared" si="3"/>
        <v>-720</v>
      </c>
      <c r="M30" s="29" t="s">
        <v>132</v>
      </c>
      <c r="N30" s="29" t="s">
        <v>133</v>
      </c>
      <c r="O30" s="36" t="s">
        <v>134</v>
      </c>
      <c r="P30" s="29" t="s">
        <v>135</v>
      </c>
      <c r="Q30" s="29" t="s">
        <v>136</v>
      </c>
      <c r="R30" s="29" t="s">
        <v>137</v>
      </c>
      <c r="S30" s="36" t="s">
        <v>125</v>
      </c>
      <c r="T30" s="36" t="s">
        <v>138</v>
      </c>
      <c r="U30" s="23">
        <v>-5.0</v>
      </c>
    </row>
    <row r="31" ht="15.75" customHeight="1">
      <c r="A31" s="19">
        <v>25.0</v>
      </c>
      <c r="B31" s="34" t="s">
        <v>138</v>
      </c>
      <c r="C31" s="35">
        <v>15.0</v>
      </c>
      <c r="D31" s="34" t="s">
        <v>126</v>
      </c>
      <c r="E31" s="16">
        <v>0.0</v>
      </c>
      <c r="F31" s="16">
        <v>-5.0</v>
      </c>
      <c r="G31" s="31">
        <v>-35.0</v>
      </c>
      <c r="H31" s="15">
        <f t="shared" si="1"/>
        <v>0</v>
      </c>
      <c r="I31" s="15">
        <f t="shared" si="2"/>
        <v>-75</v>
      </c>
      <c r="J31" s="15">
        <f t="shared" si="3"/>
        <v>-525</v>
      </c>
      <c r="M31" s="29" t="s">
        <v>139</v>
      </c>
      <c r="N31" s="29" t="s">
        <v>140</v>
      </c>
      <c r="O31" s="36" t="s">
        <v>141</v>
      </c>
      <c r="P31" s="29" t="s">
        <v>142</v>
      </c>
      <c r="Q31" s="29" t="s">
        <v>143</v>
      </c>
      <c r="R31" s="29" t="s">
        <v>144</v>
      </c>
      <c r="S31" s="36" t="s">
        <v>127</v>
      </c>
      <c r="T31" s="36" t="s">
        <v>145</v>
      </c>
      <c r="U31" s="23">
        <v>-2.0</v>
      </c>
    </row>
    <row r="32" ht="15.75" customHeight="1">
      <c r="A32" s="19">
        <v>26.0</v>
      </c>
      <c r="B32" s="34" t="s">
        <v>145</v>
      </c>
      <c r="C32" s="35">
        <v>19.0</v>
      </c>
      <c r="D32" s="34" t="s">
        <v>126</v>
      </c>
      <c r="E32" s="16">
        <v>0.0</v>
      </c>
      <c r="F32" s="16">
        <v>-2.0</v>
      </c>
      <c r="G32" s="31">
        <v>-37.0</v>
      </c>
      <c r="H32" s="15">
        <f t="shared" si="1"/>
        <v>0</v>
      </c>
      <c r="I32" s="15">
        <f t="shared" si="2"/>
        <v>-38</v>
      </c>
      <c r="J32" s="15">
        <f t="shared" si="3"/>
        <v>-703</v>
      </c>
      <c r="M32" s="29" t="s">
        <v>146</v>
      </c>
      <c r="N32" s="29" t="s">
        <v>147</v>
      </c>
      <c r="O32" s="36" t="s">
        <v>148</v>
      </c>
      <c r="P32" s="29" t="s">
        <v>149</v>
      </c>
      <c r="Q32" s="29" t="s">
        <v>123</v>
      </c>
      <c r="R32" s="29" t="s">
        <v>150</v>
      </c>
      <c r="S32" s="36" t="s">
        <v>130</v>
      </c>
      <c r="T32" s="36" t="s">
        <v>151</v>
      </c>
      <c r="U32" s="23">
        <v>2.0</v>
      </c>
    </row>
    <row r="33" ht="15.75" customHeight="1">
      <c r="A33" s="19">
        <v>27.0</v>
      </c>
      <c r="B33" s="34" t="s">
        <v>134</v>
      </c>
      <c r="C33" s="35">
        <v>15.0</v>
      </c>
      <c r="D33" s="34" t="s">
        <v>126</v>
      </c>
      <c r="E33" s="16">
        <v>0.0</v>
      </c>
      <c r="F33" s="16">
        <v>-5.0</v>
      </c>
      <c r="G33" s="16">
        <v>-2.0</v>
      </c>
      <c r="H33" s="15">
        <f t="shared" si="1"/>
        <v>0</v>
      </c>
      <c r="I33" s="15"/>
      <c r="J33" s="15">
        <f t="shared" si="3"/>
        <v>-30</v>
      </c>
      <c r="M33" s="29" t="s">
        <v>152</v>
      </c>
      <c r="N33" s="29" t="s">
        <v>153</v>
      </c>
      <c r="O33" s="36" t="s">
        <v>154</v>
      </c>
      <c r="P33" s="29" t="s">
        <v>155</v>
      </c>
      <c r="Q33" s="29" t="s">
        <v>124</v>
      </c>
      <c r="R33" s="29" t="s">
        <v>156</v>
      </c>
      <c r="S33" s="36" t="s">
        <v>131</v>
      </c>
      <c r="T33" s="36" t="s">
        <v>157</v>
      </c>
      <c r="U33" s="23">
        <v>5.0</v>
      </c>
    </row>
    <row r="34" ht="15.75" customHeight="1">
      <c r="A34" s="19">
        <v>28.0</v>
      </c>
      <c r="B34" s="34" t="s">
        <v>141</v>
      </c>
      <c r="C34" s="35">
        <v>23.0</v>
      </c>
      <c r="D34" s="34" t="s">
        <v>126</v>
      </c>
      <c r="E34" s="16">
        <v>0.0</v>
      </c>
      <c r="F34" s="16">
        <v>-2.0</v>
      </c>
      <c r="G34" s="16">
        <v>-2.0</v>
      </c>
      <c r="H34" s="15">
        <f t="shared" si="1"/>
        <v>0</v>
      </c>
      <c r="I34" s="15">
        <f t="shared" ref="I34:I126" si="4">C34*F34</f>
        <v>-46</v>
      </c>
      <c r="J34" s="15">
        <f t="shared" si="3"/>
        <v>-46</v>
      </c>
      <c r="L34" s="26"/>
      <c r="U34" s="26"/>
    </row>
    <row r="35" ht="15.75" customHeight="1">
      <c r="A35" s="19">
        <v>29.0</v>
      </c>
      <c r="B35" s="34" t="s">
        <v>148</v>
      </c>
      <c r="C35" s="35">
        <v>18.0</v>
      </c>
      <c r="D35" s="34" t="s">
        <v>126</v>
      </c>
      <c r="E35" s="16">
        <v>0.0</v>
      </c>
      <c r="F35" s="16">
        <v>2.0</v>
      </c>
      <c r="G35" s="16">
        <v>-2.0</v>
      </c>
      <c r="H35" s="15">
        <f t="shared" si="1"/>
        <v>0</v>
      </c>
      <c r="I35" s="15">
        <f t="shared" si="4"/>
        <v>36</v>
      </c>
      <c r="J35" s="15">
        <f t="shared" si="3"/>
        <v>-36</v>
      </c>
      <c r="L35" s="26"/>
      <c r="U35" s="26"/>
    </row>
    <row r="36" ht="15.75" customHeight="1">
      <c r="A36" s="19">
        <v>30.0</v>
      </c>
      <c r="B36" s="34" t="s">
        <v>154</v>
      </c>
      <c r="C36" s="35">
        <v>19.0</v>
      </c>
      <c r="D36" s="34" t="s">
        <v>126</v>
      </c>
      <c r="E36" s="16">
        <v>0.0</v>
      </c>
      <c r="F36" s="16">
        <v>5.0</v>
      </c>
      <c r="G36" s="16">
        <v>-2.0</v>
      </c>
      <c r="H36" s="15">
        <f t="shared" si="1"/>
        <v>0</v>
      </c>
      <c r="I36" s="15">
        <f t="shared" si="4"/>
        <v>95</v>
      </c>
      <c r="J36" s="15">
        <f t="shared" si="3"/>
        <v>-38</v>
      </c>
      <c r="L36" s="26"/>
      <c r="N36" s="1" t="s">
        <v>158</v>
      </c>
      <c r="O36" s="1" t="s">
        <v>159</v>
      </c>
      <c r="U36" s="26"/>
    </row>
    <row r="37" ht="15.75" customHeight="1">
      <c r="A37" s="19">
        <v>31.0</v>
      </c>
      <c r="B37" s="34" t="s">
        <v>151</v>
      </c>
      <c r="C37" s="35">
        <v>22.0</v>
      </c>
      <c r="D37" s="34" t="s">
        <v>126</v>
      </c>
      <c r="E37" s="16">
        <v>0.0</v>
      </c>
      <c r="F37" s="16">
        <v>-2.0</v>
      </c>
      <c r="G37" s="31">
        <v>-37.0</v>
      </c>
      <c r="H37" s="15">
        <f t="shared" si="1"/>
        <v>0</v>
      </c>
      <c r="I37" s="15">
        <f t="shared" si="4"/>
        <v>-44</v>
      </c>
      <c r="J37" s="15">
        <f t="shared" si="3"/>
        <v>-814</v>
      </c>
      <c r="L37" s="17">
        <v>-3.0</v>
      </c>
      <c r="M37" s="18"/>
      <c r="N37" s="18"/>
      <c r="O37" s="18"/>
      <c r="P37" s="18"/>
      <c r="Q37" s="18"/>
      <c r="R37" s="18"/>
      <c r="S37" s="18"/>
      <c r="T37" s="18"/>
      <c r="U37" s="26"/>
    </row>
    <row r="38" ht="15.75" customHeight="1">
      <c r="A38" s="19">
        <v>32.0</v>
      </c>
      <c r="B38" s="34" t="s">
        <v>157</v>
      </c>
      <c r="C38" s="35">
        <v>25.0</v>
      </c>
      <c r="D38" s="34" t="s">
        <v>126</v>
      </c>
      <c r="E38" s="16">
        <v>0.0</v>
      </c>
      <c r="F38" s="16">
        <v>-2.0</v>
      </c>
      <c r="G38" s="31">
        <v>-37.0</v>
      </c>
      <c r="H38" s="15">
        <f t="shared" si="1"/>
        <v>0</v>
      </c>
      <c r="I38" s="15">
        <f t="shared" si="4"/>
        <v>-50</v>
      </c>
      <c r="J38" s="15">
        <f t="shared" si="3"/>
        <v>-925</v>
      </c>
      <c r="M38" s="36" t="s">
        <v>160</v>
      </c>
      <c r="N38" s="36" t="s">
        <v>161</v>
      </c>
      <c r="O38" s="36" t="s">
        <v>162</v>
      </c>
      <c r="P38" s="36" t="s">
        <v>163</v>
      </c>
      <c r="Q38" s="36" t="s">
        <v>164</v>
      </c>
      <c r="R38" s="36" t="s">
        <v>165</v>
      </c>
      <c r="S38" s="36" t="s">
        <v>166</v>
      </c>
      <c r="T38" s="36" t="s">
        <v>167</v>
      </c>
      <c r="U38" s="23">
        <v>-5.0</v>
      </c>
    </row>
    <row r="39" ht="15.75" customHeight="1">
      <c r="A39" s="19">
        <v>33.0</v>
      </c>
      <c r="B39" s="37" t="s">
        <v>87</v>
      </c>
      <c r="C39" s="38">
        <v>26.0</v>
      </c>
      <c r="D39" s="37" t="s">
        <v>168</v>
      </c>
      <c r="E39" s="16">
        <v>7.0</v>
      </c>
      <c r="F39" s="16">
        <v>-5.0</v>
      </c>
      <c r="G39" s="16">
        <v>-2.0</v>
      </c>
      <c r="H39" s="15">
        <f t="shared" si="1"/>
        <v>182</v>
      </c>
      <c r="I39" s="15">
        <f t="shared" si="4"/>
        <v>-130</v>
      </c>
      <c r="J39" s="15">
        <f t="shared" si="3"/>
        <v>-52</v>
      </c>
      <c r="M39" s="36" t="s">
        <v>169</v>
      </c>
      <c r="N39" s="36" t="s">
        <v>170</v>
      </c>
      <c r="O39" s="36" t="s">
        <v>171</v>
      </c>
      <c r="P39" s="36" t="s">
        <v>172</v>
      </c>
      <c r="Q39" s="36" t="s">
        <v>173</v>
      </c>
      <c r="R39" s="36" t="s">
        <v>174</v>
      </c>
      <c r="S39" s="36" t="s">
        <v>175</v>
      </c>
      <c r="T39" s="36" t="s">
        <v>176</v>
      </c>
      <c r="U39" s="23">
        <v>-2.0</v>
      </c>
    </row>
    <row r="40" ht="15.75" customHeight="1">
      <c r="A40" s="19">
        <v>34.0</v>
      </c>
      <c r="B40" s="37" t="s">
        <v>94</v>
      </c>
      <c r="C40" s="38">
        <v>26.0</v>
      </c>
      <c r="D40" s="37" t="s">
        <v>168</v>
      </c>
      <c r="E40" s="16">
        <v>7.0</v>
      </c>
      <c r="F40" s="16">
        <v>-2.0</v>
      </c>
      <c r="G40" s="16">
        <v>-2.0</v>
      </c>
      <c r="H40" s="15">
        <f t="shared" si="1"/>
        <v>182</v>
      </c>
      <c r="I40" s="15">
        <f t="shared" si="4"/>
        <v>-52</v>
      </c>
      <c r="J40" s="15">
        <f t="shared" si="3"/>
        <v>-52</v>
      </c>
      <c r="M40" s="36" t="s">
        <v>177</v>
      </c>
      <c r="N40" s="36" t="s">
        <v>178</v>
      </c>
      <c r="O40" s="36" t="s">
        <v>179</v>
      </c>
      <c r="P40" s="36" t="s">
        <v>180</v>
      </c>
      <c r="Q40" s="36" t="s">
        <v>181</v>
      </c>
      <c r="R40" s="36" t="s">
        <v>182</v>
      </c>
      <c r="S40" s="36" t="s">
        <v>183</v>
      </c>
      <c r="T40" s="22"/>
      <c r="U40" s="23">
        <v>2.0</v>
      </c>
    </row>
    <row r="41" ht="15.75" customHeight="1">
      <c r="A41" s="19">
        <v>35.0</v>
      </c>
      <c r="B41" s="37" t="s">
        <v>101</v>
      </c>
      <c r="C41" s="38">
        <v>26.0</v>
      </c>
      <c r="D41" s="37" t="s">
        <v>168</v>
      </c>
      <c r="E41" s="16">
        <v>7.0</v>
      </c>
      <c r="F41" s="16">
        <v>2.0</v>
      </c>
      <c r="G41" s="16">
        <v>-2.0</v>
      </c>
      <c r="H41" s="15">
        <f t="shared" si="1"/>
        <v>182</v>
      </c>
      <c r="I41" s="15">
        <f t="shared" si="4"/>
        <v>52</v>
      </c>
      <c r="J41" s="15">
        <f t="shared" si="3"/>
        <v>-52</v>
      </c>
      <c r="M41" s="36" t="s">
        <v>184</v>
      </c>
      <c r="N41" s="36" t="s">
        <v>185</v>
      </c>
      <c r="O41" s="36" t="s">
        <v>186</v>
      </c>
      <c r="P41" s="36" t="s">
        <v>187</v>
      </c>
      <c r="Q41" s="36" t="s">
        <v>188</v>
      </c>
      <c r="R41" s="36" t="s">
        <v>189</v>
      </c>
      <c r="S41" s="36" t="s">
        <v>190</v>
      </c>
      <c r="T41" s="22"/>
      <c r="U41" s="23">
        <v>5.0</v>
      </c>
    </row>
    <row r="42" ht="15.75" customHeight="1">
      <c r="A42" s="19">
        <v>36.0</v>
      </c>
      <c r="B42" s="37" t="s">
        <v>108</v>
      </c>
      <c r="C42" s="38">
        <v>26.0</v>
      </c>
      <c r="D42" s="37" t="s">
        <v>168</v>
      </c>
      <c r="E42" s="16">
        <v>7.0</v>
      </c>
      <c r="F42" s="16">
        <v>5.0</v>
      </c>
      <c r="G42" s="16">
        <v>-2.0</v>
      </c>
      <c r="H42" s="15">
        <f t="shared" si="1"/>
        <v>182</v>
      </c>
      <c r="I42" s="15">
        <f t="shared" si="4"/>
        <v>130</v>
      </c>
      <c r="J42" s="15">
        <f t="shared" si="3"/>
        <v>-52</v>
      </c>
    </row>
    <row r="43" ht="15.75" customHeight="1">
      <c r="A43" s="19">
        <v>37.0</v>
      </c>
      <c r="B43" s="37" t="s">
        <v>56</v>
      </c>
      <c r="C43" s="38">
        <v>26.0</v>
      </c>
      <c r="D43" s="37" t="s">
        <v>168</v>
      </c>
      <c r="E43" s="16">
        <v>10.0</v>
      </c>
      <c r="F43" s="16">
        <v>-5.0</v>
      </c>
      <c r="G43" s="16">
        <v>-2.0</v>
      </c>
      <c r="H43" s="15">
        <f t="shared" si="1"/>
        <v>260</v>
      </c>
      <c r="I43" s="15">
        <f t="shared" si="4"/>
        <v>-130</v>
      </c>
      <c r="J43" s="15">
        <f t="shared" si="3"/>
        <v>-52</v>
      </c>
    </row>
    <row r="44" ht="15.75" customHeight="1">
      <c r="A44" s="19">
        <v>38.0</v>
      </c>
      <c r="B44" s="37" t="s">
        <v>61</v>
      </c>
      <c r="C44" s="38">
        <v>26.0</v>
      </c>
      <c r="D44" s="37" t="s">
        <v>168</v>
      </c>
      <c r="E44" s="16">
        <v>10.0</v>
      </c>
      <c r="F44" s="16">
        <v>-2.0</v>
      </c>
      <c r="G44" s="16">
        <v>-2.0</v>
      </c>
      <c r="H44" s="15">
        <f t="shared" si="1"/>
        <v>260</v>
      </c>
      <c r="I44" s="15">
        <f t="shared" si="4"/>
        <v>-52</v>
      </c>
      <c r="J44" s="15">
        <f t="shared" si="3"/>
        <v>-52</v>
      </c>
    </row>
    <row r="45" ht="15.75" customHeight="1">
      <c r="A45" s="19">
        <v>39.0</v>
      </c>
      <c r="B45" s="37" t="s">
        <v>65</v>
      </c>
      <c r="C45" s="38">
        <v>26.0</v>
      </c>
      <c r="D45" s="37" t="s">
        <v>168</v>
      </c>
      <c r="E45" s="16">
        <v>10.0</v>
      </c>
      <c r="F45" s="16">
        <v>2.0</v>
      </c>
      <c r="G45" s="16">
        <v>-2.0</v>
      </c>
      <c r="H45" s="15">
        <f t="shared" si="1"/>
        <v>260</v>
      </c>
      <c r="I45" s="15">
        <f t="shared" si="4"/>
        <v>52</v>
      </c>
      <c r="J45" s="15">
        <f t="shared" si="3"/>
        <v>-52</v>
      </c>
    </row>
    <row r="46" ht="15.75" customHeight="1">
      <c r="A46" s="19">
        <v>40.0</v>
      </c>
      <c r="B46" s="37" t="s">
        <v>71</v>
      </c>
      <c r="C46" s="38">
        <v>26.0</v>
      </c>
      <c r="D46" s="37" t="s">
        <v>168</v>
      </c>
      <c r="E46" s="16">
        <v>10.0</v>
      </c>
      <c r="F46" s="16">
        <v>5.0</v>
      </c>
      <c r="G46" s="16">
        <v>-2.0</v>
      </c>
      <c r="H46" s="15">
        <f t="shared" si="1"/>
        <v>260</v>
      </c>
      <c r="I46" s="15">
        <f t="shared" si="4"/>
        <v>130</v>
      </c>
      <c r="J46" s="15">
        <f t="shared" si="3"/>
        <v>-52</v>
      </c>
    </row>
    <row r="47" ht="15.75" customHeight="1">
      <c r="A47" s="19">
        <v>41.0</v>
      </c>
      <c r="B47" s="32" t="s">
        <v>85</v>
      </c>
      <c r="C47" s="33">
        <v>26.0</v>
      </c>
      <c r="D47" s="32" t="s">
        <v>119</v>
      </c>
      <c r="E47" s="16">
        <v>7.0</v>
      </c>
      <c r="F47" s="16">
        <v>-5.0</v>
      </c>
      <c r="G47" s="16">
        <v>12.0</v>
      </c>
      <c r="H47" s="15">
        <f t="shared" si="1"/>
        <v>182</v>
      </c>
      <c r="I47" s="15">
        <f t="shared" si="4"/>
        <v>-130</v>
      </c>
      <c r="J47" s="15">
        <f t="shared" si="3"/>
        <v>312</v>
      </c>
    </row>
    <row r="48" ht="15.75" customHeight="1">
      <c r="A48" s="19">
        <v>42.0</v>
      </c>
      <c r="B48" s="32" t="s">
        <v>92</v>
      </c>
      <c r="C48" s="33">
        <v>26.0</v>
      </c>
      <c r="D48" s="32" t="s">
        <v>119</v>
      </c>
      <c r="E48" s="16">
        <v>7.0</v>
      </c>
      <c r="F48" s="16">
        <v>-2.0</v>
      </c>
      <c r="G48" s="16">
        <v>12.0</v>
      </c>
      <c r="H48" s="15">
        <f t="shared" si="1"/>
        <v>182</v>
      </c>
      <c r="I48" s="15">
        <f t="shared" si="4"/>
        <v>-52</v>
      </c>
      <c r="J48" s="15">
        <f t="shared" si="3"/>
        <v>312</v>
      </c>
    </row>
    <row r="49" ht="15.75" customHeight="1">
      <c r="A49" s="19">
        <v>43.0</v>
      </c>
      <c r="B49" s="32" t="s">
        <v>99</v>
      </c>
      <c r="C49" s="33">
        <v>26.0</v>
      </c>
      <c r="D49" s="32" t="s">
        <v>119</v>
      </c>
      <c r="E49" s="16">
        <v>7.0</v>
      </c>
      <c r="F49" s="16">
        <v>2.0</v>
      </c>
      <c r="G49" s="16">
        <v>12.0</v>
      </c>
      <c r="H49" s="15">
        <f t="shared" si="1"/>
        <v>182</v>
      </c>
      <c r="I49" s="15">
        <f t="shared" si="4"/>
        <v>52</v>
      </c>
      <c r="J49" s="15">
        <f t="shared" si="3"/>
        <v>312</v>
      </c>
    </row>
    <row r="50" ht="15.75" customHeight="1">
      <c r="A50" s="19">
        <v>44.0</v>
      </c>
      <c r="B50" s="32" t="s">
        <v>106</v>
      </c>
      <c r="C50" s="33">
        <v>26.0</v>
      </c>
      <c r="D50" s="32" t="s">
        <v>119</v>
      </c>
      <c r="E50" s="16">
        <v>7.0</v>
      </c>
      <c r="F50" s="16">
        <v>5.0</v>
      </c>
      <c r="G50" s="16">
        <v>12.0</v>
      </c>
      <c r="H50" s="15">
        <f t="shared" si="1"/>
        <v>182</v>
      </c>
      <c r="I50" s="15">
        <f t="shared" si="4"/>
        <v>130</v>
      </c>
      <c r="J50" s="15">
        <f t="shared" si="3"/>
        <v>312</v>
      </c>
    </row>
    <row r="51" ht="15.75" customHeight="1">
      <c r="A51" s="19">
        <v>45.0</v>
      </c>
      <c r="B51" s="32" t="s">
        <v>86</v>
      </c>
      <c r="C51" s="33">
        <v>26.0</v>
      </c>
      <c r="D51" s="32" t="s">
        <v>119</v>
      </c>
      <c r="E51" s="16">
        <v>7.0</v>
      </c>
      <c r="F51" s="16">
        <v>-5.0</v>
      </c>
      <c r="G51" s="16">
        <v>5.0</v>
      </c>
      <c r="H51" s="15">
        <f t="shared" si="1"/>
        <v>182</v>
      </c>
      <c r="I51" s="15">
        <f t="shared" si="4"/>
        <v>-130</v>
      </c>
      <c r="J51" s="15">
        <f t="shared" si="3"/>
        <v>130</v>
      </c>
    </row>
    <row r="52" ht="15.75" customHeight="1">
      <c r="A52" s="19">
        <v>46.0</v>
      </c>
      <c r="B52" s="32" t="s">
        <v>93</v>
      </c>
      <c r="C52" s="33">
        <v>26.0</v>
      </c>
      <c r="D52" s="32" t="s">
        <v>119</v>
      </c>
      <c r="E52" s="16">
        <v>7.0</v>
      </c>
      <c r="F52" s="16">
        <v>-2.0</v>
      </c>
      <c r="G52" s="16">
        <v>5.0</v>
      </c>
      <c r="H52" s="15">
        <f t="shared" si="1"/>
        <v>182</v>
      </c>
      <c r="I52" s="15">
        <f t="shared" si="4"/>
        <v>-52</v>
      </c>
      <c r="J52" s="15">
        <f t="shared" si="3"/>
        <v>130</v>
      </c>
    </row>
    <row r="53" ht="15.75" customHeight="1">
      <c r="A53" s="19">
        <v>47.0</v>
      </c>
      <c r="B53" s="32" t="s">
        <v>100</v>
      </c>
      <c r="C53" s="33">
        <v>26.0</v>
      </c>
      <c r="D53" s="32" t="s">
        <v>119</v>
      </c>
      <c r="E53" s="16">
        <v>7.0</v>
      </c>
      <c r="F53" s="16">
        <v>2.0</v>
      </c>
      <c r="G53" s="16">
        <v>5.0</v>
      </c>
      <c r="H53" s="15">
        <f t="shared" si="1"/>
        <v>182</v>
      </c>
      <c r="I53" s="15">
        <f t="shared" si="4"/>
        <v>52</v>
      </c>
      <c r="J53" s="15">
        <f t="shared" si="3"/>
        <v>130</v>
      </c>
    </row>
    <row r="54" ht="15.75" customHeight="1">
      <c r="A54" s="19">
        <v>48.0</v>
      </c>
      <c r="B54" s="32" t="s">
        <v>107</v>
      </c>
      <c r="C54" s="33">
        <v>26.0</v>
      </c>
      <c r="D54" s="32" t="s">
        <v>119</v>
      </c>
      <c r="E54" s="16">
        <v>7.0</v>
      </c>
      <c r="F54" s="16">
        <v>5.0</v>
      </c>
      <c r="G54" s="16">
        <v>5.0</v>
      </c>
      <c r="H54" s="15">
        <f t="shared" si="1"/>
        <v>182</v>
      </c>
      <c r="I54" s="15">
        <f t="shared" si="4"/>
        <v>130</v>
      </c>
      <c r="J54" s="15">
        <f t="shared" si="3"/>
        <v>130</v>
      </c>
    </row>
    <row r="55" ht="15.75" customHeight="1">
      <c r="A55" s="19">
        <v>49.0</v>
      </c>
      <c r="B55" s="24" t="s">
        <v>54</v>
      </c>
      <c r="C55" s="25">
        <v>26.0</v>
      </c>
      <c r="D55" s="24" t="s">
        <v>58</v>
      </c>
      <c r="E55" s="16">
        <v>10.0</v>
      </c>
      <c r="F55" s="16">
        <v>-5.0</v>
      </c>
      <c r="G55" s="16">
        <v>12.0</v>
      </c>
      <c r="H55" s="15">
        <f t="shared" si="1"/>
        <v>260</v>
      </c>
      <c r="I55" s="15">
        <f t="shared" si="4"/>
        <v>-130</v>
      </c>
      <c r="J55" s="15">
        <f t="shared" si="3"/>
        <v>312</v>
      </c>
    </row>
    <row r="56" ht="15.75" customHeight="1">
      <c r="A56" s="19">
        <v>50.0</v>
      </c>
      <c r="B56" s="24" t="s">
        <v>59</v>
      </c>
      <c r="C56" s="25">
        <v>26.0</v>
      </c>
      <c r="D56" s="24" t="s">
        <v>58</v>
      </c>
      <c r="E56" s="16">
        <v>10.0</v>
      </c>
      <c r="F56" s="16">
        <v>-2.0</v>
      </c>
      <c r="G56" s="16">
        <v>12.0</v>
      </c>
      <c r="H56" s="15">
        <f t="shared" si="1"/>
        <v>260</v>
      </c>
      <c r="I56" s="15">
        <f t="shared" si="4"/>
        <v>-52</v>
      </c>
      <c r="J56" s="15">
        <f t="shared" si="3"/>
        <v>312</v>
      </c>
    </row>
    <row r="57" ht="15.75" customHeight="1">
      <c r="A57" s="19">
        <v>51.0</v>
      </c>
      <c r="B57" s="24" t="s">
        <v>63</v>
      </c>
      <c r="C57" s="25">
        <v>26.0</v>
      </c>
      <c r="D57" s="24" t="s">
        <v>58</v>
      </c>
      <c r="E57" s="16">
        <v>10.0</v>
      </c>
      <c r="F57" s="16">
        <v>2.0</v>
      </c>
      <c r="G57" s="16">
        <v>12.0</v>
      </c>
      <c r="H57" s="15">
        <f t="shared" si="1"/>
        <v>260</v>
      </c>
      <c r="I57" s="15">
        <f t="shared" si="4"/>
        <v>52</v>
      </c>
      <c r="J57" s="15">
        <f t="shared" si="3"/>
        <v>312</v>
      </c>
    </row>
    <row r="58" ht="15.75" customHeight="1">
      <c r="A58" s="19">
        <v>52.0</v>
      </c>
      <c r="B58" s="24" t="s">
        <v>69</v>
      </c>
      <c r="C58" s="25">
        <v>26.0</v>
      </c>
      <c r="D58" s="24" t="s">
        <v>58</v>
      </c>
      <c r="E58" s="31">
        <v>10.0</v>
      </c>
      <c r="F58" s="31">
        <v>5.0</v>
      </c>
      <c r="G58" s="31">
        <v>12.0</v>
      </c>
      <c r="H58" s="15">
        <f t="shared" si="1"/>
        <v>260</v>
      </c>
      <c r="I58" s="15">
        <f t="shared" si="4"/>
        <v>130</v>
      </c>
      <c r="J58" s="15">
        <f t="shared" si="3"/>
        <v>312</v>
      </c>
    </row>
    <row r="59" ht="15.75" customHeight="1">
      <c r="A59" s="19">
        <v>53.0</v>
      </c>
      <c r="B59" s="24" t="s">
        <v>55</v>
      </c>
      <c r="C59" s="25">
        <v>26.0</v>
      </c>
      <c r="D59" s="24" t="s">
        <v>58</v>
      </c>
      <c r="E59" s="31">
        <v>10.0</v>
      </c>
      <c r="F59" s="31">
        <v>-5.0</v>
      </c>
      <c r="G59" s="31">
        <v>5.0</v>
      </c>
      <c r="H59" s="15">
        <f t="shared" si="1"/>
        <v>260</v>
      </c>
      <c r="I59" s="15">
        <f t="shared" si="4"/>
        <v>-130</v>
      </c>
      <c r="J59" s="15">
        <f t="shared" si="3"/>
        <v>130</v>
      </c>
    </row>
    <row r="60" ht="15.75" customHeight="1">
      <c r="A60" s="19">
        <v>54.0</v>
      </c>
      <c r="B60" s="24" t="s">
        <v>60</v>
      </c>
      <c r="C60" s="25">
        <v>26.0</v>
      </c>
      <c r="D60" s="24" t="s">
        <v>58</v>
      </c>
      <c r="E60" s="31">
        <v>10.0</v>
      </c>
      <c r="F60" s="31">
        <v>-2.0</v>
      </c>
      <c r="G60" s="31">
        <v>5.0</v>
      </c>
      <c r="H60" s="15">
        <f t="shared" si="1"/>
        <v>260</v>
      </c>
      <c r="I60" s="15">
        <f t="shared" si="4"/>
        <v>-52</v>
      </c>
      <c r="J60" s="15">
        <f t="shared" si="3"/>
        <v>130</v>
      </c>
    </row>
    <row r="61" ht="15.75" customHeight="1">
      <c r="A61" s="19">
        <v>55.0</v>
      </c>
      <c r="B61" s="24" t="s">
        <v>64</v>
      </c>
      <c r="C61" s="25">
        <v>26.0</v>
      </c>
      <c r="D61" s="24" t="s">
        <v>58</v>
      </c>
      <c r="E61" s="31">
        <v>10.0</v>
      </c>
      <c r="F61" s="31">
        <v>2.0</v>
      </c>
      <c r="G61" s="31">
        <v>5.0</v>
      </c>
      <c r="H61" s="15">
        <f t="shared" si="1"/>
        <v>260</v>
      </c>
      <c r="I61" s="15">
        <f t="shared" si="4"/>
        <v>52</v>
      </c>
      <c r="J61" s="15">
        <f t="shared" si="3"/>
        <v>130</v>
      </c>
    </row>
    <row r="62" ht="15.75" customHeight="1">
      <c r="A62" s="19">
        <v>56.0</v>
      </c>
      <c r="B62" s="24" t="s">
        <v>70</v>
      </c>
      <c r="C62" s="25">
        <v>26.0</v>
      </c>
      <c r="D62" s="24" t="s">
        <v>58</v>
      </c>
      <c r="E62" s="31">
        <v>10.0</v>
      </c>
      <c r="F62" s="31">
        <v>5.0</v>
      </c>
      <c r="G62" s="31">
        <v>5.0</v>
      </c>
      <c r="H62" s="15">
        <f t="shared" si="1"/>
        <v>260</v>
      </c>
      <c r="I62" s="15">
        <f t="shared" si="4"/>
        <v>130</v>
      </c>
      <c r="J62" s="15">
        <f t="shared" si="3"/>
        <v>130</v>
      </c>
    </row>
    <row r="63" ht="15.75" customHeight="1">
      <c r="A63" s="19">
        <v>57.0</v>
      </c>
      <c r="B63" s="24" t="s">
        <v>67</v>
      </c>
      <c r="C63" s="25">
        <v>15.0</v>
      </c>
      <c r="D63" s="24" t="s">
        <v>58</v>
      </c>
      <c r="E63" s="31">
        <v>10.0</v>
      </c>
      <c r="F63" s="31">
        <v>2.0</v>
      </c>
      <c r="G63" s="31">
        <v>-23.0</v>
      </c>
      <c r="H63" s="15">
        <f t="shared" si="1"/>
        <v>150</v>
      </c>
      <c r="I63" s="15">
        <f t="shared" si="4"/>
        <v>30</v>
      </c>
      <c r="J63" s="15">
        <f t="shared" si="3"/>
        <v>-345</v>
      </c>
    </row>
    <row r="64" ht="15.75" customHeight="1">
      <c r="A64" s="19">
        <v>58.0</v>
      </c>
      <c r="B64" s="24" t="s">
        <v>73</v>
      </c>
      <c r="C64" s="25">
        <v>20.0</v>
      </c>
      <c r="D64" s="24" t="s">
        <v>58</v>
      </c>
      <c r="E64" s="31">
        <v>10.0</v>
      </c>
      <c r="F64" s="31">
        <v>5.0</v>
      </c>
      <c r="G64" s="31">
        <v>-23.0</v>
      </c>
      <c r="H64" s="15">
        <f t="shared" si="1"/>
        <v>200</v>
      </c>
      <c r="I64" s="15">
        <f t="shared" si="4"/>
        <v>100</v>
      </c>
      <c r="J64" s="15">
        <f t="shared" si="3"/>
        <v>-460</v>
      </c>
    </row>
    <row r="65" ht="15.75" customHeight="1">
      <c r="A65" s="19">
        <v>59.0</v>
      </c>
      <c r="B65" s="24" t="s">
        <v>66</v>
      </c>
      <c r="C65" s="25">
        <v>27.0</v>
      </c>
      <c r="D65" s="24" t="s">
        <v>58</v>
      </c>
      <c r="E65" s="31">
        <v>10.0</v>
      </c>
      <c r="F65" s="31">
        <v>2.0</v>
      </c>
      <c r="G65" s="31">
        <v>-26.0</v>
      </c>
      <c r="H65" s="15">
        <f t="shared" si="1"/>
        <v>270</v>
      </c>
      <c r="I65" s="15">
        <f t="shared" si="4"/>
        <v>54</v>
      </c>
      <c r="J65" s="15">
        <f t="shared" si="3"/>
        <v>-702</v>
      </c>
    </row>
    <row r="66" ht="15.75" customHeight="1">
      <c r="A66" s="19">
        <v>60.0</v>
      </c>
      <c r="B66" s="24" t="s">
        <v>72</v>
      </c>
      <c r="C66" s="25">
        <v>30.0</v>
      </c>
      <c r="D66" s="24" t="s">
        <v>58</v>
      </c>
      <c r="E66" s="31">
        <v>10.0</v>
      </c>
      <c r="F66" s="31">
        <v>5.0</v>
      </c>
      <c r="G66" s="31">
        <v>-26.0</v>
      </c>
      <c r="H66" s="15">
        <f t="shared" si="1"/>
        <v>300</v>
      </c>
      <c r="I66" s="15">
        <f t="shared" si="4"/>
        <v>150</v>
      </c>
      <c r="J66" s="15">
        <f t="shared" si="3"/>
        <v>-780</v>
      </c>
    </row>
    <row r="67" ht="15.75" customHeight="1">
      <c r="A67" s="19">
        <v>61.0</v>
      </c>
      <c r="B67" s="24" t="s">
        <v>90</v>
      </c>
      <c r="C67" s="25">
        <v>30.0</v>
      </c>
      <c r="D67" s="24" t="s">
        <v>58</v>
      </c>
      <c r="E67" s="31">
        <v>7.0</v>
      </c>
      <c r="F67" s="31">
        <v>-5.0</v>
      </c>
      <c r="G67" s="31">
        <v>-30.0</v>
      </c>
      <c r="H67" s="15">
        <f t="shared" si="1"/>
        <v>210</v>
      </c>
      <c r="I67" s="15">
        <f t="shared" si="4"/>
        <v>-150</v>
      </c>
      <c r="J67" s="15">
        <f t="shared" si="3"/>
        <v>-900</v>
      </c>
    </row>
    <row r="68" ht="15.75" customHeight="1">
      <c r="A68" s="19">
        <v>62.0</v>
      </c>
      <c r="B68" s="24" t="s">
        <v>97</v>
      </c>
      <c r="C68" s="25">
        <v>12.0</v>
      </c>
      <c r="D68" s="24" t="s">
        <v>58</v>
      </c>
      <c r="E68" s="31">
        <v>7.0</v>
      </c>
      <c r="F68" s="31">
        <v>-2.0</v>
      </c>
      <c r="G68" s="31">
        <v>-30.0</v>
      </c>
      <c r="H68" s="15">
        <f t="shared" si="1"/>
        <v>84</v>
      </c>
      <c r="I68" s="15">
        <f t="shared" si="4"/>
        <v>-24</v>
      </c>
      <c r="J68" s="15">
        <f t="shared" si="3"/>
        <v>-360</v>
      </c>
    </row>
    <row r="69" ht="15.75" customHeight="1">
      <c r="A69" s="19">
        <v>63.0</v>
      </c>
      <c r="B69" s="27" t="s">
        <v>89</v>
      </c>
      <c r="C69" s="28">
        <v>17.0</v>
      </c>
      <c r="D69" s="27" t="s">
        <v>76</v>
      </c>
      <c r="E69" s="31">
        <v>7.0</v>
      </c>
      <c r="F69" s="31">
        <v>-5.0</v>
      </c>
      <c r="G69" s="31">
        <v>-23.0</v>
      </c>
      <c r="H69" s="15">
        <f t="shared" si="1"/>
        <v>119</v>
      </c>
      <c r="I69" s="15">
        <f t="shared" si="4"/>
        <v>-85</v>
      </c>
      <c r="J69" s="15">
        <f t="shared" si="3"/>
        <v>-391</v>
      </c>
    </row>
    <row r="70" ht="15.75" customHeight="1">
      <c r="A70" s="19">
        <v>64.0</v>
      </c>
      <c r="B70" s="27" t="s">
        <v>96</v>
      </c>
      <c r="C70" s="28">
        <v>25.0</v>
      </c>
      <c r="D70" s="27" t="s">
        <v>76</v>
      </c>
      <c r="E70" s="31">
        <v>7.0</v>
      </c>
      <c r="F70" s="31">
        <v>-2.0</v>
      </c>
      <c r="G70" s="31">
        <v>-23.0</v>
      </c>
      <c r="H70" s="15">
        <f t="shared" si="1"/>
        <v>175</v>
      </c>
      <c r="I70" s="15">
        <f t="shared" si="4"/>
        <v>-50</v>
      </c>
      <c r="J70" s="15">
        <f t="shared" si="3"/>
        <v>-575</v>
      </c>
    </row>
    <row r="71" ht="15.75" customHeight="1">
      <c r="A71" s="19">
        <v>65.0</v>
      </c>
      <c r="B71" s="27" t="s">
        <v>103</v>
      </c>
      <c r="C71" s="28">
        <v>29.0</v>
      </c>
      <c r="D71" s="27" t="s">
        <v>76</v>
      </c>
      <c r="E71" s="31">
        <v>7.0</v>
      </c>
      <c r="F71" s="31">
        <v>2.0</v>
      </c>
      <c r="G71" s="31">
        <v>-23.0</v>
      </c>
      <c r="H71" s="15">
        <f t="shared" si="1"/>
        <v>203</v>
      </c>
      <c r="I71" s="15">
        <f t="shared" si="4"/>
        <v>58</v>
      </c>
      <c r="J71" s="15">
        <f t="shared" si="3"/>
        <v>-667</v>
      </c>
    </row>
    <row r="72" ht="15.75" customHeight="1">
      <c r="A72" s="19">
        <v>66.0</v>
      </c>
      <c r="B72" s="27" t="s">
        <v>110</v>
      </c>
      <c r="C72" s="28">
        <v>20.0</v>
      </c>
      <c r="D72" s="27" t="s">
        <v>76</v>
      </c>
      <c r="E72" s="31">
        <v>7.0</v>
      </c>
      <c r="F72" s="31">
        <v>5.0</v>
      </c>
      <c r="G72" s="31">
        <v>-23.0</v>
      </c>
      <c r="H72" s="15">
        <f t="shared" si="1"/>
        <v>140</v>
      </c>
      <c r="I72" s="15">
        <f t="shared" si="4"/>
        <v>100</v>
      </c>
      <c r="J72" s="15">
        <f t="shared" si="3"/>
        <v>-460</v>
      </c>
    </row>
    <row r="73" ht="15.75" customHeight="1">
      <c r="A73" s="19">
        <v>67.0</v>
      </c>
      <c r="B73" s="27" t="s">
        <v>104</v>
      </c>
      <c r="C73" s="28">
        <v>13.0</v>
      </c>
      <c r="D73" s="27" t="s">
        <v>76</v>
      </c>
      <c r="E73" s="31">
        <v>7.0</v>
      </c>
      <c r="F73" s="31">
        <v>2.0</v>
      </c>
      <c r="G73" s="31">
        <v>-37.0</v>
      </c>
      <c r="H73" s="15">
        <f t="shared" si="1"/>
        <v>91</v>
      </c>
      <c r="I73" s="15">
        <f t="shared" si="4"/>
        <v>26</v>
      </c>
      <c r="J73" s="15">
        <f t="shared" si="3"/>
        <v>-481</v>
      </c>
    </row>
    <row r="74" ht="15.75" customHeight="1">
      <c r="A74" s="19">
        <v>68.0</v>
      </c>
      <c r="B74" s="27" t="s">
        <v>111</v>
      </c>
      <c r="C74" s="28">
        <v>27.0</v>
      </c>
      <c r="D74" s="27" t="s">
        <v>76</v>
      </c>
      <c r="E74" s="31">
        <v>7.0</v>
      </c>
      <c r="F74" s="31">
        <v>5.0</v>
      </c>
      <c r="G74" s="31">
        <v>-37.0</v>
      </c>
      <c r="H74" s="15">
        <f t="shared" si="1"/>
        <v>189</v>
      </c>
      <c r="I74" s="15">
        <f t="shared" si="4"/>
        <v>135</v>
      </c>
      <c r="J74" s="15">
        <f t="shared" si="3"/>
        <v>-999</v>
      </c>
    </row>
    <row r="75" ht="15.75" customHeight="1">
      <c r="A75" s="19">
        <v>69.0</v>
      </c>
      <c r="B75" s="32" t="s">
        <v>88</v>
      </c>
      <c r="C75" s="33">
        <v>29.0</v>
      </c>
      <c r="D75" s="32" t="s">
        <v>119</v>
      </c>
      <c r="E75" s="31">
        <v>7.0</v>
      </c>
      <c r="F75" s="31">
        <v>-5.0</v>
      </c>
      <c r="G75" s="31">
        <v>-16.0</v>
      </c>
      <c r="H75" s="15">
        <f t="shared" si="1"/>
        <v>203</v>
      </c>
      <c r="I75" s="15">
        <f t="shared" si="4"/>
        <v>-145</v>
      </c>
      <c r="J75" s="15">
        <f t="shared" si="3"/>
        <v>-464</v>
      </c>
    </row>
    <row r="76" ht="15.75" customHeight="1">
      <c r="A76" s="19">
        <v>70.0</v>
      </c>
      <c r="B76" s="32" t="s">
        <v>95</v>
      </c>
      <c r="C76" s="33">
        <v>20.0</v>
      </c>
      <c r="D76" s="32" t="s">
        <v>119</v>
      </c>
      <c r="E76" s="31">
        <v>7.0</v>
      </c>
      <c r="F76" s="31">
        <v>-2.0</v>
      </c>
      <c r="G76" s="31">
        <v>-16.0</v>
      </c>
      <c r="H76" s="15">
        <f t="shared" si="1"/>
        <v>140</v>
      </c>
      <c r="I76" s="15">
        <f t="shared" si="4"/>
        <v>-40</v>
      </c>
      <c r="J76" s="15">
        <f t="shared" si="3"/>
        <v>-320</v>
      </c>
    </row>
    <row r="77" ht="15.75" customHeight="1">
      <c r="A77" s="19">
        <v>71.0</v>
      </c>
      <c r="B77" s="32" t="s">
        <v>102</v>
      </c>
      <c r="C77" s="33">
        <v>30.0</v>
      </c>
      <c r="D77" s="32" t="s">
        <v>119</v>
      </c>
      <c r="E77" s="31">
        <v>7.0</v>
      </c>
      <c r="F77" s="31">
        <v>2.0</v>
      </c>
      <c r="G77" s="31">
        <v>-16.0</v>
      </c>
      <c r="H77" s="15">
        <f t="shared" si="1"/>
        <v>210</v>
      </c>
      <c r="I77" s="15">
        <f t="shared" si="4"/>
        <v>60</v>
      </c>
      <c r="J77" s="15">
        <f t="shared" si="3"/>
        <v>-480</v>
      </c>
    </row>
    <row r="78" ht="15.75" customHeight="1">
      <c r="A78" s="19">
        <v>72.0</v>
      </c>
      <c r="B78" s="32" t="s">
        <v>109</v>
      </c>
      <c r="C78" s="33">
        <v>22.0</v>
      </c>
      <c r="D78" s="32" t="s">
        <v>119</v>
      </c>
      <c r="E78" s="31">
        <v>7.0</v>
      </c>
      <c r="F78" s="31">
        <v>5.0</v>
      </c>
      <c r="G78" s="31">
        <v>-16.0</v>
      </c>
      <c r="H78" s="15">
        <f t="shared" si="1"/>
        <v>154</v>
      </c>
      <c r="I78" s="15">
        <f t="shared" si="4"/>
        <v>110</v>
      </c>
      <c r="J78" s="15">
        <f t="shared" si="3"/>
        <v>-352</v>
      </c>
    </row>
    <row r="79" ht="15.75" customHeight="1">
      <c r="A79" s="19">
        <v>73.0</v>
      </c>
      <c r="B79" s="34" t="s">
        <v>160</v>
      </c>
      <c r="C79" s="35">
        <v>40.0</v>
      </c>
      <c r="D79" s="34" t="s">
        <v>126</v>
      </c>
      <c r="E79" s="31">
        <v>3.0</v>
      </c>
      <c r="F79" s="31">
        <v>-5.0</v>
      </c>
      <c r="G79" s="31">
        <v>12.0</v>
      </c>
      <c r="H79" s="15">
        <f t="shared" si="1"/>
        <v>120</v>
      </c>
      <c r="I79" s="15">
        <f t="shared" si="4"/>
        <v>-200</v>
      </c>
      <c r="J79" s="15">
        <f t="shared" si="3"/>
        <v>480</v>
      </c>
    </row>
    <row r="80" ht="15.75" customHeight="1">
      <c r="A80" s="19">
        <v>74.0</v>
      </c>
      <c r="B80" s="34" t="s">
        <v>169</v>
      </c>
      <c r="C80" s="35">
        <v>40.0</v>
      </c>
      <c r="D80" s="34" t="s">
        <v>126</v>
      </c>
      <c r="E80" s="31">
        <v>3.0</v>
      </c>
      <c r="F80" s="31">
        <v>-2.0</v>
      </c>
      <c r="G80" s="31">
        <v>12.0</v>
      </c>
      <c r="H80" s="15">
        <f t="shared" si="1"/>
        <v>120</v>
      </c>
      <c r="I80" s="15">
        <f t="shared" si="4"/>
        <v>-80</v>
      </c>
      <c r="J80" s="15">
        <f t="shared" si="3"/>
        <v>480</v>
      </c>
    </row>
    <row r="81" ht="15.75" customHeight="1">
      <c r="A81" s="19">
        <v>75.0</v>
      </c>
      <c r="B81" s="34" t="s">
        <v>177</v>
      </c>
      <c r="C81" s="35">
        <v>40.0</v>
      </c>
      <c r="D81" s="34" t="s">
        <v>126</v>
      </c>
      <c r="E81" s="31">
        <v>3.0</v>
      </c>
      <c r="F81" s="31">
        <v>2.0</v>
      </c>
      <c r="G81" s="31">
        <v>12.0</v>
      </c>
      <c r="H81" s="15">
        <f t="shared" si="1"/>
        <v>120</v>
      </c>
      <c r="I81" s="15">
        <f t="shared" si="4"/>
        <v>80</v>
      </c>
      <c r="J81" s="15">
        <f t="shared" si="3"/>
        <v>480</v>
      </c>
    </row>
    <row r="82" ht="15.75" customHeight="1">
      <c r="A82" s="19">
        <v>76.0</v>
      </c>
      <c r="B82" s="34" t="s">
        <v>184</v>
      </c>
      <c r="C82" s="35">
        <v>40.0</v>
      </c>
      <c r="D82" s="34" t="s">
        <v>126</v>
      </c>
      <c r="E82" s="31">
        <v>3.0</v>
      </c>
      <c r="F82" s="31">
        <v>5.0</v>
      </c>
      <c r="G82" s="31">
        <v>12.0</v>
      </c>
      <c r="H82" s="15">
        <f t="shared" si="1"/>
        <v>120</v>
      </c>
      <c r="I82" s="15">
        <f t="shared" si="4"/>
        <v>200</v>
      </c>
      <c r="J82" s="15">
        <f t="shared" si="3"/>
        <v>480</v>
      </c>
    </row>
    <row r="83" ht="15.75" customHeight="1">
      <c r="A83" s="19">
        <v>77.0</v>
      </c>
      <c r="B83" s="34" t="s">
        <v>161</v>
      </c>
      <c r="C83" s="35">
        <v>40.0</v>
      </c>
      <c r="D83" s="34" t="s">
        <v>126</v>
      </c>
      <c r="E83" s="31">
        <v>3.0</v>
      </c>
      <c r="F83" s="31">
        <v>-5.0</v>
      </c>
      <c r="G83" s="31">
        <v>5.0</v>
      </c>
      <c r="H83" s="15">
        <f t="shared" si="1"/>
        <v>120</v>
      </c>
      <c r="I83" s="15">
        <f t="shared" si="4"/>
        <v>-200</v>
      </c>
      <c r="J83" s="15">
        <f t="shared" si="3"/>
        <v>200</v>
      </c>
    </row>
    <row r="84" ht="15.75" customHeight="1">
      <c r="A84" s="19">
        <v>78.0</v>
      </c>
      <c r="B84" s="34" t="s">
        <v>170</v>
      </c>
      <c r="C84" s="35">
        <v>40.0</v>
      </c>
      <c r="D84" s="34" t="s">
        <v>126</v>
      </c>
      <c r="E84" s="31">
        <v>3.0</v>
      </c>
      <c r="F84" s="31">
        <v>-2.0</v>
      </c>
      <c r="G84" s="31">
        <v>5.0</v>
      </c>
      <c r="H84" s="15">
        <f t="shared" si="1"/>
        <v>120</v>
      </c>
      <c r="I84" s="15">
        <f t="shared" si="4"/>
        <v>-80</v>
      </c>
      <c r="J84" s="15">
        <f t="shared" si="3"/>
        <v>200</v>
      </c>
    </row>
    <row r="85" ht="15.75" customHeight="1">
      <c r="A85" s="19">
        <v>79.0</v>
      </c>
      <c r="B85" s="34" t="s">
        <v>178</v>
      </c>
      <c r="C85" s="35">
        <v>40.0</v>
      </c>
      <c r="D85" s="34" t="s">
        <v>126</v>
      </c>
      <c r="E85" s="31">
        <v>3.0</v>
      </c>
      <c r="F85" s="31">
        <v>2.0</v>
      </c>
      <c r="G85" s="31">
        <v>5.0</v>
      </c>
      <c r="H85" s="15">
        <f t="shared" si="1"/>
        <v>120</v>
      </c>
      <c r="I85" s="15">
        <f t="shared" si="4"/>
        <v>80</v>
      </c>
      <c r="J85" s="15">
        <f t="shared" si="3"/>
        <v>200</v>
      </c>
    </row>
    <row r="86" ht="15.75" customHeight="1">
      <c r="A86" s="19">
        <v>80.0</v>
      </c>
      <c r="B86" s="34" t="s">
        <v>185</v>
      </c>
      <c r="C86" s="35">
        <v>40.0</v>
      </c>
      <c r="D86" s="34" t="s">
        <v>126</v>
      </c>
      <c r="E86" s="31">
        <v>3.0</v>
      </c>
      <c r="F86" s="31">
        <v>5.0</v>
      </c>
      <c r="G86" s="31">
        <v>5.0</v>
      </c>
      <c r="H86" s="15">
        <f t="shared" si="1"/>
        <v>120</v>
      </c>
      <c r="I86" s="15">
        <f t="shared" si="4"/>
        <v>200</v>
      </c>
      <c r="J86" s="15">
        <f t="shared" si="3"/>
        <v>200</v>
      </c>
    </row>
    <row r="87" ht="15.75" customHeight="1">
      <c r="A87" s="19">
        <v>81.0</v>
      </c>
      <c r="B87" s="34" t="s">
        <v>162</v>
      </c>
      <c r="C87" s="35">
        <v>40.0</v>
      </c>
      <c r="D87" s="34" t="s">
        <v>126</v>
      </c>
      <c r="E87" s="31">
        <v>3.0</v>
      </c>
      <c r="F87" s="31">
        <v>-5.0</v>
      </c>
      <c r="G87" s="31">
        <v>-2.0</v>
      </c>
      <c r="H87" s="15">
        <f t="shared" si="1"/>
        <v>120</v>
      </c>
      <c r="I87" s="15">
        <f t="shared" si="4"/>
        <v>-200</v>
      </c>
      <c r="J87" s="15">
        <f t="shared" si="3"/>
        <v>-80</v>
      </c>
    </row>
    <row r="88" ht="15.75" customHeight="1">
      <c r="A88" s="19">
        <v>82.0</v>
      </c>
      <c r="B88" s="34" t="s">
        <v>171</v>
      </c>
      <c r="C88" s="35">
        <v>40.0</v>
      </c>
      <c r="D88" s="34" t="s">
        <v>126</v>
      </c>
      <c r="E88" s="31">
        <v>3.0</v>
      </c>
      <c r="F88" s="31">
        <v>-2.0</v>
      </c>
      <c r="G88" s="31">
        <v>-2.0</v>
      </c>
      <c r="H88" s="15">
        <f t="shared" si="1"/>
        <v>120</v>
      </c>
      <c r="I88" s="15">
        <f t="shared" si="4"/>
        <v>-80</v>
      </c>
      <c r="J88" s="15">
        <f t="shared" si="3"/>
        <v>-80</v>
      </c>
    </row>
    <row r="89" ht="15.75" customHeight="1">
      <c r="A89" s="19">
        <v>83.0</v>
      </c>
      <c r="B89" s="34" t="s">
        <v>179</v>
      </c>
      <c r="C89" s="35">
        <v>40.0</v>
      </c>
      <c r="D89" s="34" t="s">
        <v>126</v>
      </c>
      <c r="E89" s="31">
        <v>3.0</v>
      </c>
      <c r="F89" s="31">
        <v>2.0</v>
      </c>
      <c r="G89" s="31">
        <v>-2.0</v>
      </c>
      <c r="H89" s="15">
        <f t="shared" si="1"/>
        <v>120</v>
      </c>
      <c r="I89" s="15">
        <f t="shared" si="4"/>
        <v>80</v>
      </c>
      <c r="J89" s="15">
        <f t="shared" si="3"/>
        <v>-80</v>
      </c>
    </row>
    <row r="90" ht="15.75" customHeight="1">
      <c r="A90" s="19">
        <v>84.0</v>
      </c>
      <c r="B90" s="34" t="s">
        <v>186</v>
      </c>
      <c r="C90" s="35">
        <v>40.0</v>
      </c>
      <c r="D90" s="34" t="s">
        <v>126</v>
      </c>
      <c r="E90" s="31">
        <v>3.0</v>
      </c>
      <c r="F90" s="31">
        <v>5.0</v>
      </c>
      <c r="G90" s="31">
        <v>-2.0</v>
      </c>
      <c r="H90" s="15">
        <f t="shared" si="1"/>
        <v>120</v>
      </c>
      <c r="I90" s="15">
        <f t="shared" si="4"/>
        <v>200</v>
      </c>
      <c r="J90" s="15">
        <f t="shared" si="3"/>
        <v>-80</v>
      </c>
    </row>
    <row r="91" ht="15.75" customHeight="1">
      <c r="A91" s="19">
        <v>85.0</v>
      </c>
      <c r="B91" s="34" t="s">
        <v>163</v>
      </c>
      <c r="C91" s="35">
        <v>40.0</v>
      </c>
      <c r="D91" s="34" t="s">
        <v>126</v>
      </c>
      <c r="E91" s="31">
        <v>3.0</v>
      </c>
      <c r="F91" s="31">
        <v>-5.0</v>
      </c>
      <c r="G91" s="31">
        <v>-9.0</v>
      </c>
      <c r="H91" s="15">
        <f t="shared" si="1"/>
        <v>120</v>
      </c>
      <c r="I91" s="15">
        <f t="shared" si="4"/>
        <v>-200</v>
      </c>
      <c r="J91" s="15">
        <f t="shared" si="3"/>
        <v>-360</v>
      </c>
    </row>
    <row r="92" ht="15.75" customHeight="1">
      <c r="A92" s="19">
        <v>86.0</v>
      </c>
      <c r="B92" s="34" t="s">
        <v>172</v>
      </c>
      <c r="C92" s="35">
        <v>40.0</v>
      </c>
      <c r="D92" s="34" t="s">
        <v>126</v>
      </c>
      <c r="E92" s="31">
        <v>3.0</v>
      </c>
      <c r="F92" s="31">
        <v>-2.0</v>
      </c>
      <c r="G92" s="31">
        <v>-9.0</v>
      </c>
      <c r="H92" s="15">
        <f t="shared" si="1"/>
        <v>120</v>
      </c>
      <c r="I92" s="15">
        <f t="shared" si="4"/>
        <v>-80</v>
      </c>
      <c r="J92" s="15">
        <f t="shared" si="3"/>
        <v>-360</v>
      </c>
    </row>
    <row r="93" ht="15.75" customHeight="1">
      <c r="A93" s="19">
        <v>87.0</v>
      </c>
      <c r="B93" s="34" t="s">
        <v>180</v>
      </c>
      <c r="C93" s="35">
        <v>40.0</v>
      </c>
      <c r="D93" s="34" t="s">
        <v>126</v>
      </c>
      <c r="E93" s="31">
        <v>3.0</v>
      </c>
      <c r="F93" s="31">
        <v>2.0</v>
      </c>
      <c r="G93" s="31">
        <v>-9.0</v>
      </c>
      <c r="H93" s="15">
        <f t="shared" si="1"/>
        <v>120</v>
      </c>
      <c r="I93" s="15">
        <f t="shared" si="4"/>
        <v>80</v>
      </c>
      <c r="J93" s="15">
        <f t="shared" si="3"/>
        <v>-360</v>
      </c>
    </row>
    <row r="94" ht="15.75" customHeight="1">
      <c r="A94" s="19">
        <v>88.0</v>
      </c>
      <c r="B94" s="34" t="s">
        <v>187</v>
      </c>
      <c r="C94" s="35">
        <v>40.0</v>
      </c>
      <c r="D94" s="34" t="s">
        <v>126</v>
      </c>
      <c r="E94" s="31">
        <v>3.0</v>
      </c>
      <c r="F94" s="31">
        <v>5.0</v>
      </c>
      <c r="G94" s="31">
        <v>-9.0</v>
      </c>
      <c r="H94" s="15">
        <f t="shared" si="1"/>
        <v>120</v>
      </c>
      <c r="I94" s="15">
        <f t="shared" si="4"/>
        <v>200</v>
      </c>
      <c r="J94" s="15">
        <f t="shared" si="3"/>
        <v>-360</v>
      </c>
    </row>
    <row r="95" ht="15.75" customHeight="1">
      <c r="A95" s="19">
        <v>89.0</v>
      </c>
      <c r="B95" s="34" t="s">
        <v>164</v>
      </c>
      <c r="C95" s="35">
        <v>40.0</v>
      </c>
      <c r="D95" s="34" t="s">
        <v>126</v>
      </c>
      <c r="E95" s="31">
        <v>3.0</v>
      </c>
      <c r="F95" s="31">
        <v>-5.0</v>
      </c>
      <c r="G95" s="31">
        <v>-16.0</v>
      </c>
      <c r="H95" s="15">
        <f t="shared" si="1"/>
        <v>120</v>
      </c>
      <c r="I95" s="15">
        <f t="shared" si="4"/>
        <v>-200</v>
      </c>
      <c r="J95" s="15">
        <f t="shared" si="3"/>
        <v>-640</v>
      </c>
    </row>
    <row r="96" ht="15.75" customHeight="1">
      <c r="A96" s="19">
        <v>90.0</v>
      </c>
      <c r="B96" s="34" t="s">
        <v>173</v>
      </c>
      <c r="C96" s="35">
        <v>40.0</v>
      </c>
      <c r="D96" s="34" t="s">
        <v>126</v>
      </c>
      <c r="E96" s="31">
        <v>3.0</v>
      </c>
      <c r="F96" s="31">
        <v>-2.0</v>
      </c>
      <c r="G96" s="31">
        <v>-16.0</v>
      </c>
      <c r="H96" s="15">
        <f t="shared" si="1"/>
        <v>120</v>
      </c>
      <c r="I96" s="15">
        <f t="shared" si="4"/>
        <v>-80</v>
      </c>
      <c r="J96" s="15">
        <f t="shared" si="3"/>
        <v>-640</v>
      </c>
    </row>
    <row r="97" ht="15.75" customHeight="1">
      <c r="A97" s="19">
        <v>91.0</v>
      </c>
      <c r="B97" s="34" t="s">
        <v>181</v>
      </c>
      <c r="C97" s="35">
        <v>40.0</v>
      </c>
      <c r="D97" s="34" t="s">
        <v>126</v>
      </c>
      <c r="E97" s="31">
        <v>3.0</v>
      </c>
      <c r="F97" s="31">
        <v>2.0</v>
      </c>
      <c r="G97" s="31">
        <v>-16.0</v>
      </c>
      <c r="H97" s="15">
        <f t="shared" si="1"/>
        <v>120</v>
      </c>
      <c r="I97" s="15">
        <f t="shared" si="4"/>
        <v>80</v>
      </c>
      <c r="J97" s="15">
        <f t="shared" si="3"/>
        <v>-640</v>
      </c>
    </row>
    <row r="98" ht="15.75" customHeight="1">
      <c r="A98" s="19">
        <v>92.0</v>
      </c>
      <c r="B98" s="34" t="s">
        <v>188</v>
      </c>
      <c r="C98" s="35">
        <v>40.0</v>
      </c>
      <c r="D98" s="34" t="s">
        <v>126</v>
      </c>
      <c r="E98" s="31">
        <v>3.0</v>
      </c>
      <c r="F98" s="31">
        <v>5.0</v>
      </c>
      <c r="G98" s="31">
        <v>-16.0</v>
      </c>
      <c r="H98" s="15">
        <f t="shared" si="1"/>
        <v>120</v>
      </c>
      <c r="I98" s="15">
        <f t="shared" si="4"/>
        <v>200</v>
      </c>
      <c r="J98" s="15">
        <f t="shared" si="3"/>
        <v>-640</v>
      </c>
    </row>
    <row r="99" ht="15.75" customHeight="1">
      <c r="A99" s="19">
        <v>93.0</v>
      </c>
      <c r="B99" s="34" t="s">
        <v>165</v>
      </c>
      <c r="C99" s="35">
        <v>40.0</v>
      </c>
      <c r="D99" s="34" t="s">
        <v>126</v>
      </c>
      <c r="E99" s="31">
        <v>3.0</v>
      </c>
      <c r="F99" s="31">
        <v>-5.0</v>
      </c>
      <c r="G99" s="31">
        <v>-23.0</v>
      </c>
      <c r="H99" s="15">
        <f t="shared" si="1"/>
        <v>120</v>
      </c>
      <c r="I99" s="15">
        <f t="shared" si="4"/>
        <v>-200</v>
      </c>
      <c r="J99" s="15">
        <f t="shared" si="3"/>
        <v>-920</v>
      </c>
    </row>
    <row r="100" ht="15.75" customHeight="1">
      <c r="A100" s="19">
        <v>94.0</v>
      </c>
      <c r="B100" s="34" t="s">
        <v>174</v>
      </c>
      <c r="C100" s="35">
        <v>40.0</v>
      </c>
      <c r="D100" s="34" t="s">
        <v>126</v>
      </c>
      <c r="E100" s="31">
        <v>3.0</v>
      </c>
      <c r="F100" s="31">
        <v>-2.0</v>
      </c>
      <c r="G100" s="31">
        <v>-23.0</v>
      </c>
      <c r="H100" s="15">
        <f t="shared" si="1"/>
        <v>120</v>
      </c>
      <c r="I100" s="15">
        <f t="shared" si="4"/>
        <v>-80</v>
      </c>
      <c r="J100" s="15">
        <f t="shared" si="3"/>
        <v>-920</v>
      </c>
    </row>
    <row r="101" ht="15.75" customHeight="1">
      <c r="A101" s="19">
        <v>95.0</v>
      </c>
      <c r="B101" s="34" t="s">
        <v>182</v>
      </c>
      <c r="C101" s="35">
        <v>40.0</v>
      </c>
      <c r="D101" s="34" t="s">
        <v>126</v>
      </c>
      <c r="E101" s="31">
        <v>3.0</v>
      </c>
      <c r="F101" s="31">
        <v>2.0</v>
      </c>
      <c r="G101" s="31">
        <v>-23.0</v>
      </c>
      <c r="H101" s="15">
        <f t="shared" si="1"/>
        <v>120</v>
      </c>
      <c r="I101" s="15">
        <f t="shared" si="4"/>
        <v>80</v>
      </c>
      <c r="J101" s="15">
        <f t="shared" si="3"/>
        <v>-920</v>
      </c>
    </row>
    <row r="102" ht="15.75" customHeight="1">
      <c r="A102" s="19">
        <v>96.0</v>
      </c>
      <c r="B102" s="34" t="s">
        <v>189</v>
      </c>
      <c r="C102" s="35">
        <v>40.0</v>
      </c>
      <c r="D102" s="34" t="s">
        <v>126</v>
      </c>
      <c r="E102" s="31">
        <v>3.0</v>
      </c>
      <c r="F102" s="31">
        <v>5.0</v>
      </c>
      <c r="G102" s="31">
        <v>-23.0</v>
      </c>
      <c r="H102" s="15">
        <f t="shared" si="1"/>
        <v>120</v>
      </c>
      <c r="I102" s="15">
        <f t="shared" si="4"/>
        <v>200</v>
      </c>
      <c r="J102" s="15">
        <f t="shared" si="3"/>
        <v>-920</v>
      </c>
    </row>
    <row r="103" ht="15.75" customHeight="1">
      <c r="A103" s="19">
        <v>97.0</v>
      </c>
      <c r="B103" s="34" t="s">
        <v>166</v>
      </c>
      <c r="C103" s="35">
        <v>40.0</v>
      </c>
      <c r="D103" s="34" t="s">
        <v>126</v>
      </c>
      <c r="E103" s="31">
        <v>3.0</v>
      </c>
      <c r="F103" s="31">
        <v>-5.0</v>
      </c>
      <c r="G103" s="31">
        <v>-30.0</v>
      </c>
      <c r="H103" s="15">
        <f t="shared" si="1"/>
        <v>120</v>
      </c>
      <c r="I103" s="15">
        <f t="shared" si="4"/>
        <v>-200</v>
      </c>
      <c r="J103" s="15">
        <f t="shared" si="3"/>
        <v>-1200</v>
      </c>
    </row>
    <row r="104" ht="15.75" customHeight="1">
      <c r="A104" s="19">
        <v>98.0</v>
      </c>
      <c r="B104" s="34" t="s">
        <v>175</v>
      </c>
      <c r="C104" s="35">
        <v>40.0</v>
      </c>
      <c r="D104" s="34" t="s">
        <v>126</v>
      </c>
      <c r="E104" s="31">
        <v>3.0</v>
      </c>
      <c r="F104" s="31">
        <v>-2.0</v>
      </c>
      <c r="G104" s="31">
        <v>-30.0</v>
      </c>
      <c r="H104" s="15">
        <f t="shared" si="1"/>
        <v>120</v>
      </c>
      <c r="I104" s="15">
        <f t="shared" si="4"/>
        <v>-80</v>
      </c>
      <c r="J104" s="15">
        <f t="shared" si="3"/>
        <v>-1200</v>
      </c>
    </row>
    <row r="105" ht="15.75" customHeight="1">
      <c r="A105" s="19">
        <v>99.0</v>
      </c>
      <c r="B105" s="34" t="s">
        <v>183</v>
      </c>
      <c r="C105" s="35">
        <v>40.0</v>
      </c>
      <c r="D105" s="34" t="s">
        <v>126</v>
      </c>
      <c r="E105" s="31">
        <v>3.0</v>
      </c>
      <c r="F105" s="31">
        <v>2.0</v>
      </c>
      <c r="G105" s="31">
        <v>-30.0</v>
      </c>
      <c r="H105" s="15">
        <f t="shared" si="1"/>
        <v>120</v>
      </c>
      <c r="I105" s="15">
        <f t="shared" si="4"/>
        <v>80</v>
      </c>
      <c r="J105" s="15">
        <f t="shared" si="3"/>
        <v>-1200</v>
      </c>
    </row>
    <row r="106" ht="15.75" customHeight="1">
      <c r="A106" s="19">
        <v>100.0</v>
      </c>
      <c r="B106" s="34" t="s">
        <v>190</v>
      </c>
      <c r="C106" s="35">
        <v>40.0</v>
      </c>
      <c r="D106" s="34" t="s">
        <v>126</v>
      </c>
      <c r="E106" s="31">
        <v>3.0</v>
      </c>
      <c r="F106" s="31">
        <v>5.0</v>
      </c>
      <c r="G106" s="31">
        <v>-30.0</v>
      </c>
      <c r="H106" s="15">
        <f t="shared" si="1"/>
        <v>120</v>
      </c>
      <c r="I106" s="15">
        <f t="shared" si="4"/>
        <v>200</v>
      </c>
      <c r="J106" s="15">
        <f t="shared" si="3"/>
        <v>-1200</v>
      </c>
    </row>
    <row r="107" ht="15.75" customHeight="1">
      <c r="A107" s="19">
        <v>101.0</v>
      </c>
      <c r="B107" s="34" t="s">
        <v>167</v>
      </c>
      <c r="C107" s="35">
        <v>40.0</v>
      </c>
      <c r="D107" s="34" t="s">
        <v>126</v>
      </c>
      <c r="E107" s="31">
        <v>3.0</v>
      </c>
      <c r="F107" s="31">
        <v>-5.0</v>
      </c>
      <c r="G107" s="31">
        <v>-37.0</v>
      </c>
      <c r="H107" s="15">
        <f t="shared" si="1"/>
        <v>120</v>
      </c>
      <c r="I107" s="15">
        <f t="shared" si="4"/>
        <v>-200</v>
      </c>
      <c r="J107" s="15">
        <f t="shared" si="3"/>
        <v>-1480</v>
      </c>
    </row>
    <row r="108" ht="15.75" customHeight="1">
      <c r="A108" s="19">
        <v>102.0</v>
      </c>
      <c r="B108" s="34" t="s">
        <v>176</v>
      </c>
      <c r="C108" s="35">
        <v>40.0</v>
      </c>
      <c r="D108" s="34" t="s">
        <v>126</v>
      </c>
      <c r="E108" s="31">
        <v>3.0</v>
      </c>
      <c r="F108" s="31">
        <v>-2.0</v>
      </c>
      <c r="G108" s="31">
        <v>-37.0</v>
      </c>
      <c r="H108" s="15">
        <f t="shared" si="1"/>
        <v>120</v>
      </c>
      <c r="I108" s="15">
        <f t="shared" si="4"/>
        <v>-80</v>
      </c>
      <c r="J108" s="15">
        <f t="shared" si="3"/>
        <v>-1480</v>
      </c>
    </row>
    <row r="109" ht="15.75" customHeight="1">
      <c r="A109" s="19">
        <v>103.0</v>
      </c>
      <c r="B109" s="32" t="s">
        <v>132</v>
      </c>
      <c r="C109" s="33">
        <v>14.0</v>
      </c>
      <c r="D109" s="32" t="s">
        <v>119</v>
      </c>
      <c r="E109" s="31">
        <v>0.0</v>
      </c>
      <c r="F109" s="31">
        <v>-5.0</v>
      </c>
      <c r="G109" s="31">
        <v>12.0</v>
      </c>
      <c r="H109" s="15">
        <f t="shared" si="1"/>
        <v>0</v>
      </c>
      <c r="I109" s="15">
        <f t="shared" si="4"/>
        <v>-70</v>
      </c>
      <c r="J109" s="15">
        <f t="shared" si="3"/>
        <v>168</v>
      </c>
    </row>
    <row r="110" ht="15.75" customHeight="1">
      <c r="A110" s="19">
        <v>104.0</v>
      </c>
      <c r="B110" s="32" t="s">
        <v>139</v>
      </c>
      <c r="C110" s="33">
        <v>16.0</v>
      </c>
      <c r="D110" s="32" t="s">
        <v>119</v>
      </c>
      <c r="E110" s="31">
        <v>0.0</v>
      </c>
      <c r="F110" s="31">
        <v>-2.0</v>
      </c>
      <c r="G110" s="31">
        <v>12.0</v>
      </c>
      <c r="H110" s="15">
        <f t="shared" si="1"/>
        <v>0</v>
      </c>
      <c r="I110" s="15">
        <f t="shared" si="4"/>
        <v>-32</v>
      </c>
      <c r="J110" s="15">
        <f t="shared" si="3"/>
        <v>192</v>
      </c>
    </row>
    <row r="111" ht="15.75" customHeight="1">
      <c r="A111" s="19">
        <v>105.0</v>
      </c>
      <c r="B111" s="32" t="s">
        <v>146</v>
      </c>
      <c r="C111" s="33">
        <v>22.0</v>
      </c>
      <c r="D111" s="32" t="s">
        <v>119</v>
      </c>
      <c r="E111" s="31">
        <v>0.0</v>
      </c>
      <c r="F111" s="31">
        <v>2.0</v>
      </c>
      <c r="G111" s="31">
        <v>12.0</v>
      </c>
      <c r="H111" s="15">
        <f t="shared" si="1"/>
        <v>0</v>
      </c>
      <c r="I111" s="15">
        <f t="shared" si="4"/>
        <v>44</v>
      </c>
      <c r="J111" s="15">
        <f t="shared" si="3"/>
        <v>264</v>
      </c>
    </row>
    <row r="112" ht="15.75" customHeight="1">
      <c r="A112" s="19">
        <v>106.0</v>
      </c>
      <c r="B112" s="32" t="s">
        <v>152</v>
      </c>
      <c r="C112" s="33">
        <v>15.0</v>
      </c>
      <c r="D112" s="32" t="s">
        <v>119</v>
      </c>
      <c r="E112" s="31">
        <v>0.0</v>
      </c>
      <c r="F112" s="31">
        <v>5.0</v>
      </c>
      <c r="G112" s="31">
        <v>12.0</v>
      </c>
      <c r="H112" s="15">
        <f t="shared" si="1"/>
        <v>0</v>
      </c>
      <c r="I112" s="15">
        <f t="shared" si="4"/>
        <v>75</v>
      </c>
      <c r="J112" s="15">
        <f t="shared" si="3"/>
        <v>180</v>
      </c>
    </row>
    <row r="113" ht="15.75" customHeight="1">
      <c r="A113" s="19">
        <v>107.0</v>
      </c>
      <c r="B113" s="32" t="s">
        <v>133</v>
      </c>
      <c r="C113" s="33">
        <v>16.0</v>
      </c>
      <c r="D113" s="32" t="s">
        <v>119</v>
      </c>
      <c r="E113" s="31">
        <v>0.0</v>
      </c>
      <c r="F113" s="31">
        <v>-5.0</v>
      </c>
      <c r="G113" s="31">
        <v>5.0</v>
      </c>
      <c r="H113" s="15">
        <f t="shared" si="1"/>
        <v>0</v>
      </c>
      <c r="I113" s="15">
        <f t="shared" si="4"/>
        <v>-80</v>
      </c>
      <c r="J113" s="15">
        <f t="shared" si="3"/>
        <v>80</v>
      </c>
    </row>
    <row r="114" ht="15.75" customHeight="1">
      <c r="A114" s="19">
        <v>108.0</v>
      </c>
      <c r="B114" s="32" t="s">
        <v>140</v>
      </c>
      <c r="C114" s="33">
        <v>18.0</v>
      </c>
      <c r="D114" s="32" t="s">
        <v>119</v>
      </c>
      <c r="E114" s="31">
        <v>0.0</v>
      </c>
      <c r="F114" s="31">
        <v>-2.0</v>
      </c>
      <c r="G114" s="31">
        <v>5.0</v>
      </c>
      <c r="H114" s="15">
        <f t="shared" si="1"/>
        <v>0</v>
      </c>
      <c r="I114" s="15">
        <f t="shared" si="4"/>
        <v>-36</v>
      </c>
      <c r="J114" s="15">
        <f t="shared" si="3"/>
        <v>90</v>
      </c>
    </row>
    <row r="115" ht="15.75" customHeight="1">
      <c r="A115" s="19">
        <v>109.0</v>
      </c>
      <c r="B115" s="32" t="s">
        <v>147</v>
      </c>
      <c r="C115" s="33">
        <v>23.0</v>
      </c>
      <c r="D115" s="32" t="s">
        <v>119</v>
      </c>
      <c r="E115" s="31">
        <v>0.0</v>
      </c>
      <c r="F115" s="31">
        <v>2.0</v>
      </c>
      <c r="G115" s="31">
        <v>5.0</v>
      </c>
      <c r="H115" s="15">
        <f t="shared" si="1"/>
        <v>0</v>
      </c>
      <c r="I115" s="15">
        <f t="shared" si="4"/>
        <v>46</v>
      </c>
      <c r="J115" s="15">
        <f t="shared" si="3"/>
        <v>115</v>
      </c>
    </row>
    <row r="116" ht="15.75" customHeight="1">
      <c r="A116" s="19">
        <v>110.0</v>
      </c>
      <c r="B116" s="32" t="s">
        <v>153</v>
      </c>
      <c r="C116" s="33">
        <v>29.0</v>
      </c>
      <c r="D116" s="32" t="s">
        <v>119</v>
      </c>
      <c r="E116" s="31">
        <v>0.0</v>
      </c>
      <c r="F116" s="31">
        <v>5.0</v>
      </c>
      <c r="G116" s="31">
        <v>5.0</v>
      </c>
      <c r="H116" s="15">
        <f t="shared" si="1"/>
        <v>0</v>
      </c>
      <c r="I116" s="15">
        <f t="shared" si="4"/>
        <v>145</v>
      </c>
      <c r="J116" s="15">
        <f t="shared" si="3"/>
        <v>145</v>
      </c>
      <c r="M116" s="39" t="s">
        <v>191</v>
      </c>
      <c r="N116" s="40"/>
      <c r="O116" s="41">
        <f>C127</f>
        <v>7405</v>
      </c>
      <c r="P116" s="42" t="s">
        <v>49</v>
      </c>
      <c r="Q116" s="43">
        <f>J127/C127</f>
        <v>20.54679271</v>
      </c>
      <c r="R116" s="42" t="s">
        <v>48</v>
      </c>
      <c r="S116" s="43">
        <f>I127/C127</f>
        <v>0.0452397029</v>
      </c>
      <c r="T116" s="42" t="s">
        <v>47</v>
      </c>
      <c r="U116" s="43">
        <f>H127/C127</f>
        <v>5.194193113</v>
      </c>
    </row>
    <row r="117" ht="15.75" customHeight="1">
      <c r="A117" s="19">
        <v>111.0</v>
      </c>
      <c r="B117" s="32" t="s">
        <v>137</v>
      </c>
      <c r="C117" s="33">
        <v>10.0</v>
      </c>
      <c r="D117" s="32" t="s">
        <v>119</v>
      </c>
      <c r="E117" s="31">
        <v>0.0</v>
      </c>
      <c r="F117" s="31">
        <v>-5.0</v>
      </c>
      <c r="G117" s="31">
        <v>-23.0</v>
      </c>
      <c r="H117" s="15">
        <f t="shared" si="1"/>
        <v>0</v>
      </c>
      <c r="I117" s="15">
        <f t="shared" si="4"/>
        <v>-50</v>
      </c>
      <c r="J117" s="15">
        <f t="shared" si="3"/>
        <v>-230</v>
      </c>
      <c r="M117" s="39" t="s">
        <v>192</v>
      </c>
      <c r="N117" s="40"/>
      <c r="O117" s="41">
        <v>429.0</v>
      </c>
      <c r="P117" s="41"/>
      <c r="Q117" s="44"/>
      <c r="R117" s="41"/>
      <c r="S117" s="44"/>
      <c r="T117" s="41"/>
      <c r="U117" s="44"/>
    </row>
    <row r="118" ht="15.75" customHeight="1">
      <c r="A118" s="19">
        <v>112.0</v>
      </c>
      <c r="B118" s="32" t="s">
        <v>144</v>
      </c>
      <c r="C118" s="33">
        <v>15.0</v>
      </c>
      <c r="D118" s="32" t="s">
        <v>119</v>
      </c>
      <c r="E118" s="31">
        <v>0.0</v>
      </c>
      <c r="F118" s="31">
        <v>-2.0</v>
      </c>
      <c r="G118" s="31">
        <v>-23.0</v>
      </c>
      <c r="H118" s="15">
        <f t="shared" si="1"/>
        <v>0</v>
      </c>
      <c r="I118" s="15">
        <f t="shared" si="4"/>
        <v>-30</v>
      </c>
      <c r="J118" s="15">
        <f t="shared" si="3"/>
        <v>-345</v>
      </c>
      <c r="M118" s="39" t="s">
        <v>193</v>
      </c>
      <c r="N118" s="40"/>
      <c r="O118" s="41">
        <v>6976.0</v>
      </c>
      <c r="P118" s="42" t="s">
        <v>49</v>
      </c>
      <c r="Q118" s="43">
        <f>(SUMIFS($J$7:$J$126,$D$7:$D$126,"Callao")+$J$5)/O118</f>
        <v>26.11123853</v>
      </c>
      <c r="R118" s="42" t="s">
        <v>48</v>
      </c>
      <c r="S118" s="43">
        <f>(SUMIFS($I$5:$I$126,$D$5:$D$126,"Callao")+$I$5)/O118</f>
        <v>0.05733944954</v>
      </c>
      <c r="T118" s="42" t="s">
        <v>47</v>
      </c>
      <c r="U118" s="43">
        <f>(SUMIFS($H$5:$H$126,$D$5:$D$126,"Callao")+$H$5)/O118</f>
        <v>4.189076835</v>
      </c>
    </row>
    <row r="119" ht="15.75" customHeight="1">
      <c r="A119" s="19">
        <v>113.0</v>
      </c>
      <c r="B119" s="32" t="s">
        <v>150</v>
      </c>
      <c r="C119" s="33">
        <v>24.0</v>
      </c>
      <c r="D119" s="32" t="s">
        <v>119</v>
      </c>
      <c r="E119" s="31">
        <v>0.0</v>
      </c>
      <c r="F119" s="31">
        <v>2.0</v>
      </c>
      <c r="G119" s="31">
        <v>-23.0</v>
      </c>
      <c r="H119" s="15">
        <f t="shared" si="1"/>
        <v>0</v>
      </c>
      <c r="I119" s="15">
        <f t="shared" si="4"/>
        <v>48</v>
      </c>
      <c r="J119" s="15">
        <f t="shared" si="3"/>
        <v>-552</v>
      </c>
      <c r="M119" s="39" t="s">
        <v>194</v>
      </c>
      <c r="N119" s="40"/>
      <c r="O119" s="41">
        <v>317.0</v>
      </c>
      <c r="P119" s="41"/>
      <c r="Q119" s="43"/>
      <c r="R119" s="41"/>
      <c r="S119" s="43"/>
      <c r="T119" s="41"/>
      <c r="U119" s="43"/>
    </row>
    <row r="120" ht="15.75" customHeight="1">
      <c r="A120" s="19">
        <v>114.0</v>
      </c>
      <c r="B120" s="32" t="s">
        <v>156</v>
      </c>
      <c r="C120" s="33">
        <v>20.0</v>
      </c>
      <c r="D120" s="32" t="s">
        <v>119</v>
      </c>
      <c r="E120" s="31">
        <v>0.0</v>
      </c>
      <c r="F120" s="31">
        <v>5.0</v>
      </c>
      <c r="G120" s="31">
        <v>-23.0</v>
      </c>
      <c r="H120" s="15">
        <f t="shared" si="1"/>
        <v>0</v>
      </c>
      <c r="I120" s="15">
        <f t="shared" si="4"/>
        <v>100</v>
      </c>
      <c r="J120" s="15">
        <f t="shared" si="3"/>
        <v>-460</v>
      </c>
      <c r="M120" s="39" t="s">
        <v>195</v>
      </c>
      <c r="N120" s="40"/>
      <c r="O120" s="41">
        <v>6659.0</v>
      </c>
      <c r="P120" s="42" t="s">
        <v>49</v>
      </c>
      <c r="Q120" s="43">
        <f>(SUMIFS($J$7:$J$126,$D$7:$D$126,"Guayaquil")+J5)/O120</f>
        <v>26.54632828</v>
      </c>
      <c r="R120" s="42" t="s">
        <v>48</v>
      </c>
      <c r="S120" s="43">
        <f>(SUMIFS($I$5:$I$126,$D$5:$D$126,"Guayaquil")+$I$5)/O120</f>
        <v>0.03393902988</v>
      </c>
      <c r="T120" s="42" t="s">
        <v>47</v>
      </c>
      <c r="U120" s="43">
        <f>(SUMIFS($H$5:$H$126,$D$5:$D$126,"Guayaquil")+$H$5)/O120</f>
        <v>4.023877459</v>
      </c>
    </row>
    <row r="121" ht="15.75" customHeight="1">
      <c r="A121" s="19">
        <v>115.0</v>
      </c>
      <c r="B121" s="32" t="s">
        <v>135</v>
      </c>
      <c r="C121" s="33">
        <v>33.0</v>
      </c>
      <c r="D121" s="32" t="s">
        <v>119</v>
      </c>
      <c r="E121" s="31">
        <v>0.0</v>
      </c>
      <c r="F121" s="31">
        <v>-5.0</v>
      </c>
      <c r="G121" s="31">
        <v>-9.0</v>
      </c>
      <c r="H121" s="15">
        <f t="shared" si="1"/>
        <v>0</v>
      </c>
      <c r="I121" s="15">
        <f t="shared" si="4"/>
        <v>-165</v>
      </c>
      <c r="J121" s="15">
        <f t="shared" si="3"/>
        <v>-297</v>
      </c>
      <c r="M121" s="39" t="s">
        <v>196</v>
      </c>
      <c r="N121" s="40"/>
      <c r="O121" s="41">
        <v>795.0</v>
      </c>
      <c r="P121" s="41"/>
      <c r="Q121" s="43"/>
      <c r="R121" s="41"/>
      <c r="S121" s="43"/>
      <c r="T121" s="41"/>
      <c r="U121" s="43"/>
    </row>
    <row r="122" ht="15.75" customHeight="1">
      <c r="A122" s="19">
        <v>116.0</v>
      </c>
      <c r="B122" s="32" t="s">
        <v>142</v>
      </c>
      <c r="C122" s="33">
        <v>15.0</v>
      </c>
      <c r="D122" s="32" t="s">
        <v>119</v>
      </c>
      <c r="E122" s="31">
        <v>0.0</v>
      </c>
      <c r="F122" s="31">
        <v>-2.0</v>
      </c>
      <c r="G122" s="31">
        <v>-9.0</v>
      </c>
      <c r="H122" s="15">
        <f t="shared" si="1"/>
        <v>0</v>
      </c>
      <c r="I122" s="15">
        <f t="shared" si="4"/>
        <v>-30</v>
      </c>
      <c r="J122" s="15">
        <f t="shared" si="3"/>
        <v>-135</v>
      </c>
      <c r="M122" s="39" t="s">
        <v>197</v>
      </c>
      <c r="N122" s="40"/>
      <c r="O122" s="41">
        <v>5864.0</v>
      </c>
      <c r="P122" s="42" t="s">
        <v>49</v>
      </c>
      <c r="Q122" s="43">
        <f>(SUMIFS($J$7:$J$126,$D$7:$D$126,"Panamá")+J5)/O122</f>
        <v>31.30252387</v>
      </c>
      <c r="R122" s="42" t="s">
        <v>48</v>
      </c>
      <c r="S122" s="43">
        <f>(SUMIFS($I$5:$I$126,$D$5:$D$126,"Panamá")+$I$5)/O122</f>
        <v>0.01671214188</v>
      </c>
      <c r="T122" s="42" t="s">
        <v>47</v>
      </c>
      <c r="U122" s="43">
        <f>(SUMIFS($H$5:$H$126,$D$5:$D$126,"Panamá")+$H$5)/O122</f>
        <v>4.726637108</v>
      </c>
    </row>
    <row r="123" ht="15.75" customHeight="1">
      <c r="A123" s="19">
        <v>117.0</v>
      </c>
      <c r="B123" s="32" t="s">
        <v>149</v>
      </c>
      <c r="C123" s="33">
        <v>27.0</v>
      </c>
      <c r="D123" s="32" t="s">
        <v>119</v>
      </c>
      <c r="E123" s="31">
        <v>0.0</v>
      </c>
      <c r="F123" s="31">
        <v>2.0</v>
      </c>
      <c r="G123" s="31">
        <v>-9.0</v>
      </c>
      <c r="H123" s="15">
        <f t="shared" si="1"/>
        <v>0</v>
      </c>
      <c r="I123" s="15">
        <f t="shared" si="4"/>
        <v>54</v>
      </c>
      <c r="J123" s="15">
        <f t="shared" si="3"/>
        <v>-243</v>
      </c>
      <c r="M123" s="39" t="s">
        <v>198</v>
      </c>
      <c r="N123" s="40"/>
      <c r="O123" s="41">
        <v>208.0</v>
      </c>
      <c r="P123" s="41"/>
      <c r="Q123" s="43"/>
      <c r="R123" s="41"/>
      <c r="S123" s="43"/>
      <c r="T123" s="41"/>
      <c r="U123" s="43"/>
    </row>
    <row r="124" ht="15.75" customHeight="1">
      <c r="A124" s="19">
        <v>118.0</v>
      </c>
      <c r="B124" s="32" t="s">
        <v>155</v>
      </c>
      <c r="C124" s="33">
        <v>20.0</v>
      </c>
      <c r="D124" s="32" t="s">
        <v>119</v>
      </c>
      <c r="E124" s="31">
        <v>0.0</v>
      </c>
      <c r="F124" s="31">
        <v>5.0</v>
      </c>
      <c r="G124" s="31">
        <v>-9.0</v>
      </c>
      <c r="H124" s="15">
        <f t="shared" si="1"/>
        <v>0</v>
      </c>
      <c r="I124" s="15">
        <f t="shared" si="4"/>
        <v>100</v>
      </c>
      <c r="J124" s="15">
        <f t="shared" si="3"/>
        <v>-180</v>
      </c>
      <c r="M124" s="39" t="s">
        <v>199</v>
      </c>
      <c r="N124" s="40"/>
      <c r="O124" s="41">
        <v>5656.0</v>
      </c>
      <c r="P124" s="42" t="s">
        <v>49</v>
      </c>
      <c r="Q124" s="43">
        <f>(SUMIFS($J$7:$J$126,$D$7:$D$126,"Cartagena")+J5)/O124</f>
        <v>32.7553041</v>
      </c>
      <c r="R124" s="42" t="s">
        <v>48</v>
      </c>
      <c r="S124" s="43">
        <f>(SUMIFS($I$5:$I$126,$D$5:$D$126,"Cartagena")+$I$5)/O124</f>
        <v>0</v>
      </c>
      <c r="T124" s="42" t="s">
        <v>47</v>
      </c>
      <c r="U124" s="43">
        <f>(SUMIFS($H$5:$H$126,$D$5:$D$126,"Cartagena")+$H$5)/O124</f>
        <v>4.789250354</v>
      </c>
    </row>
    <row r="125" ht="15.75" customHeight="1">
      <c r="A125" s="19">
        <v>119.0</v>
      </c>
      <c r="B125" s="32" t="s">
        <v>136</v>
      </c>
      <c r="C125" s="33">
        <v>22.0</v>
      </c>
      <c r="D125" s="32" t="s">
        <v>119</v>
      </c>
      <c r="E125" s="31">
        <v>0.0</v>
      </c>
      <c r="F125" s="31">
        <v>-5.0</v>
      </c>
      <c r="G125" s="31">
        <v>-16.0</v>
      </c>
      <c r="H125" s="15">
        <f t="shared" si="1"/>
        <v>0</v>
      </c>
      <c r="I125" s="15">
        <f t="shared" si="4"/>
        <v>-110</v>
      </c>
      <c r="J125" s="15">
        <f t="shared" si="3"/>
        <v>-352</v>
      </c>
      <c r="M125" s="39" t="s">
        <v>200</v>
      </c>
      <c r="N125" s="40"/>
      <c r="O125" s="41">
        <v>1436.0</v>
      </c>
      <c r="P125" s="41"/>
      <c r="Q125" s="43"/>
      <c r="R125" s="41"/>
      <c r="S125" s="43"/>
      <c r="T125" s="41"/>
      <c r="U125" s="43"/>
    </row>
    <row r="126" ht="15.75" customHeight="1">
      <c r="A126" s="19">
        <v>120.0</v>
      </c>
      <c r="B126" s="32" t="s">
        <v>143</v>
      </c>
      <c r="C126" s="45">
        <v>20.0</v>
      </c>
      <c r="D126" s="32" t="s">
        <v>119</v>
      </c>
      <c r="E126" s="31">
        <v>0.0</v>
      </c>
      <c r="F126" s="31">
        <v>-2.0</v>
      </c>
      <c r="G126" s="31">
        <v>-16.0</v>
      </c>
      <c r="H126" s="15">
        <f t="shared" si="1"/>
        <v>0</v>
      </c>
      <c r="I126" s="15">
        <f t="shared" si="4"/>
        <v>-40</v>
      </c>
      <c r="J126" s="15">
        <f t="shared" si="3"/>
        <v>-320</v>
      </c>
      <c r="M126" s="39" t="s">
        <v>201</v>
      </c>
      <c r="N126" s="40"/>
      <c r="O126" s="41">
        <v>4220.0</v>
      </c>
      <c r="P126" s="42" t="s">
        <v>49</v>
      </c>
      <c r="Q126" s="43">
        <f>(SUMIFS($J$7:$J$126,$D$7:$D$126,"Houston")+J5)/O126</f>
        <v>39.60260664</v>
      </c>
      <c r="R126" s="42" t="s">
        <v>48</v>
      </c>
      <c r="S126" s="43">
        <f>(SUMIFS($I$5:$I$126,$D$5:$D$126,"Houston")+$I$5)/O126</f>
        <v>-0.09218009479</v>
      </c>
      <c r="T126" s="42" t="s">
        <v>47</v>
      </c>
      <c r="U126" s="43">
        <f>(SUMIFS($H$5:$H$126,$D$5:$D$126,"Houston")+$H$5)/O126</f>
        <v>6.853080569</v>
      </c>
    </row>
    <row r="127" ht="15.75" customHeight="1">
      <c r="B127" s="13" t="s">
        <v>202</v>
      </c>
      <c r="C127" s="1">
        <f>SUM(C4:C126)</f>
        <v>7405</v>
      </c>
      <c r="H127" s="1">
        <f t="shared" ref="H127:J127" si="5">SUM(H4:H126)</f>
        <v>38463</v>
      </c>
      <c r="I127" s="1">
        <f t="shared" si="5"/>
        <v>335</v>
      </c>
      <c r="J127" s="1">
        <f t="shared" si="5"/>
        <v>152149</v>
      </c>
    </row>
    <row r="128" ht="15.75" customHeight="1">
      <c r="H128" s="13" t="s">
        <v>47</v>
      </c>
      <c r="I128" s="13" t="s">
        <v>48</v>
      </c>
      <c r="J128" s="13" t="s">
        <v>49</v>
      </c>
    </row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3:$J$128"/>
  <mergeCells count="16">
    <mergeCell ref="L5:L9"/>
    <mergeCell ref="L13:L17"/>
    <mergeCell ref="L21:L25"/>
    <mergeCell ref="L29:L33"/>
    <mergeCell ref="L37:L41"/>
    <mergeCell ref="M116:N116"/>
    <mergeCell ref="M117:N117"/>
    <mergeCell ref="M125:N125"/>
    <mergeCell ref="M126:N126"/>
    <mergeCell ref="M118:N118"/>
    <mergeCell ref="M119:N119"/>
    <mergeCell ref="M120:N120"/>
    <mergeCell ref="M121:N121"/>
    <mergeCell ref="M122:N122"/>
    <mergeCell ref="M123:N123"/>
    <mergeCell ref="M124:N124"/>
  </mergeCells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.75"/>
    <col customWidth="1" min="2" max="5" width="7.13"/>
    <col customWidth="1" min="6" max="14" width="7.25"/>
    <col customWidth="1" min="15" max="26" width="10.0"/>
  </cols>
  <sheetData>
    <row r="2">
      <c r="F2" s="1" t="s">
        <v>203</v>
      </c>
    </row>
    <row r="3">
      <c r="D3" s="1" t="s">
        <v>204</v>
      </c>
      <c r="E3" s="18" t="s">
        <v>205</v>
      </c>
      <c r="F3" s="18" t="s">
        <v>206</v>
      </c>
      <c r="G3" s="18" t="s">
        <v>207</v>
      </c>
      <c r="H3" s="18" t="s">
        <v>208</v>
      </c>
      <c r="I3" s="18" t="s">
        <v>209</v>
      </c>
      <c r="J3" s="18" t="s">
        <v>210</v>
      </c>
      <c r="K3" s="18" t="s">
        <v>211</v>
      </c>
      <c r="L3" s="18" t="s">
        <v>212</v>
      </c>
      <c r="M3" s="1" t="s">
        <v>213</v>
      </c>
    </row>
    <row r="4">
      <c r="M4" s="1" t="s">
        <v>83</v>
      </c>
    </row>
    <row r="5">
      <c r="D5" s="18" t="s">
        <v>214</v>
      </c>
      <c r="E5" s="46"/>
      <c r="F5" s="47"/>
      <c r="G5" s="47"/>
      <c r="H5" s="47"/>
      <c r="I5" s="47"/>
      <c r="J5" s="47"/>
      <c r="K5" s="47"/>
      <c r="L5" s="48"/>
      <c r="M5" s="49">
        <v>-5.0</v>
      </c>
    </row>
    <row r="6">
      <c r="D6" s="18" t="s">
        <v>215</v>
      </c>
      <c r="E6" s="50"/>
      <c r="F6" s="22"/>
      <c r="G6" s="22"/>
      <c r="H6" s="22"/>
      <c r="I6" s="22"/>
      <c r="J6" s="22"/>
      <c r="K6" s="22"/>
      <c r="L6" s="51"/>
      <c r="M6" s="49">
        <v>-2.0</v>
      </c>
    </row>
    <row r="7">
      <c r="D7" s="18" t="s">
        <v>216</v>
      </c>
      <c r="E7" s="50"/>
      <c r="F7" s="22"/>
      <c r="G7" s="22"/>
      <c r="H7" s="22"/>
      <c r="I7" s="22"/>
      <c r="J7" s="22"/>
      <c r="K7" s="22"/>
      <c r="L7" s="51"/>
      <c r="M7" s="49">
        <v>2.0</v>
      </c>
    </row>
    <row r="8">
      <c r="D8" s="18" t="s">
        <v>217</v>
      </c>
      <c r="E8" s="52"/>
      <c r="F8" s="53"/>
      <c r="G8" s="53"/>
      <c r="H8" s="53"/>
      <c r="I8" s="53"/>
      <c r="J8" s="53"/>
      <c r="K8" s="53"/>
      <c r="L8" s="54"/>
      <c r="M8" s="49">
        <v>5.0</v>
      </c>
    </row>
    <row r="9">
      <c r="M9" s="1" t="s">
        <v>113</v>
      </c>
    </row>
    <row r="13">
      <c r="E13" s="1" t="s">
        <v>218</v>
      </c>
      <c r="F13" s="1" t="s">
        <v>219</v>
      </c>
    </row>
    <row r="14">
      <c r="N14" s="1" t="s">
        <v>220</v>
      </c>
    </row>
    <row r="15">
      <c r="E15" s="46">
        <v>6.0</v>
      </c>
      <c r="F15" s="47"/>
      <c r="G15" s="47"/>
      <c r="H15" s="47"/>
      <c r="I15" s="47"/>
      <c r="J15" s="48"/>
      <c r="K15" s="55"/>
      <c r="L15" s="56"/>
      <c r="N15" s="57">
        <v>19.0</v>
      </c>
    </row>
    <row r="16">
      <c r="E16" s="58">
        <v>5.0</v>
      </c>
      <c r="F16" s="22"/>
      <c r="G16" s="22"/>
      <c r="H16" s="22"/>
      <c r="I16" s="22"/>
      <c r="J16" s="22"/>
      <c r="K16" s="47"/>
      <c r="L16" s="48"/>
      <c r="N16" s="57">
        <v>16.0</v>
      </c>
    </row>
    <row r="17">
      <c r="E17" s="58">
        <v>4.0</v>
      </c>
      <c r="F17" s="22"/>
      <c r="G17" s="22"/>
      <c r="H17" s="22"/>
      <c r="I17" s="22"/>
      <c r="J17" s="22"/>
      <c r="K17" s="22"/>
      <c r="L17" s="51"/>
      <c r="N17" s="57">
        <v>13.0</v>
      </c>
    </row>
    <row r="18" ht="9.75" customHeight="1">
      <c r="A18" s="59"/>
      <c r="B18" s="59"/>
      <c r="C18" s="59"/>
      <c r="D18" s="59"/>
      <c r="E18" s="60"/>
      <c r="F18" s="61"/>
      <c r="G18" s="61"/>
      <c r="H18" s="61"/>
      <c r="I18" s="61"/>
      <c r="J18" s="61"/>
      <c r="K18" s="61"/>
      <c r="L18" s="61"/>
      <c r="N18" s="57"/>
    </row>
    <row r="19">
      <c r="E19" s="62">
        <v>3.0</v>
      </c>
      <c r="F19" s="63"/>
      <c r="G19" s="63"/>
      <c r="H19" s="63"/>
      <c r="I19" s="63"/>
      <c r="J19" s="63"/>
      <c r="K19" s="63"/>
      <c r="L19" s="64"/>
      <c r="N19" s="57">
        <v>9.0</v>
      </c>
    </row>
    <row r="20">
      <c r="E20" s="65">
        <v>2.0</v>
      </c>
      <c r="F20" s="22"/>
      <c r="G20" s="22"/>
      <c r="H20" s="22"/>
      <c r="I20" s="22"/>
      <c r="J20" s="22"/>
      <c r="K20" s="22"/>
      <c r="L20" s="66"/>
      <c r="N20" s="57">
        <v>6.0</v>
      </c>
    </row>
    <row r="21" ht="15.75" customHeight="1">
      <c r="E21" s="67">
        <v>1.0</v>
      </c>
      <c r="F21" s="68"/>
      <c r="G21" s="68"/>
      <c r="H21" s="68"/>
      <c r="I21" s="68"/>
      <c r="J21" s="68"/>
      <c r="K21" s="68"/>
      <c r="L21" s="69"/>
      <c r="M21" s="70" t="s">
        <v>221</v>
      </c>
      <c r="N21" s="57">
        <v>3.0</v>
      </c>
    </row>
    <row r="22" ht="15.75" customHeight="1">
      <c r="M22" s="71" t="s">
        <v>222</v>
      </c>
    </row>
    <row r="23" ht="15.75" customHeight="1">
      <c r="A23" s="18"/>
      <c r="B23" s="18" t="s">
        <v>204</v>
      </c>
      <c r="C23" s="18"/>
      <c r="E23" s="18">
        <v>56.0</v>
      </c>
      <c r="F23" s="18">
        <v>49.0</v>
      </c>
      <c r="G23" s="18">
        <v>42.0</v>
      </c>
      <c r="H23" s="18">
        <v>35.0</v>
      </c>
      <c r="I23" s="18">
        <v>28.0</v>
      </c>
      <c r="J23" s="18">
        <v>21.0</v>
      </c>
      <c r="K23" s="18">
        <v>14.0</v>
      </c>
      <c r="L23" s="18">
        <v>7.0</v>
      </c>
      <c r="M23" s="18">
        <v>4.0</v>
      </c>
    </row>
    <row r="24" ht="15.75" customHeight="1">
      <c r="H24" s="57"/>
      <c r="M24" s="1" t="s">
        <v>223</v>
      </c>
    </row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scale="7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7.13"/>
    <col customWidth="1" min="3" max="10" width="12.38"/>
    <col customWidth="1" min="11" max="12" width="7.25"/>
    <col customWidth="1" min="13" max="23" width="10.0"/>
    <col customWidth="1" min="24" max="31" width="7.88"/>
  </cols>
  <sheetData>
    <row r="2">
      <c r="D2" s="1" t="s">
        <v>224</v>
      </c>
      <c r="E2" s="1" t="s">
        <v>225</v>
      </c>
    </row>
    <row r="3">
      <c r="B3" s="1" t="s">
        <v>204</v>
      </c>
      <c r="C3" s="18" t="s">
        <v>205</v>
      </c>
      <c r="D3" s="18" t="s">
        <v>206</v>
      </c>
      <c r="E3" s="18" t="s">
        <v>207</v>
      </c>
      <c r="F3" s="18" t="s">
        <v>208</v>
      </c>
      <c r="G3" s="18" t="s">
        <v>209</v>
      </c>
      <c r="H3" s="18" t="s">
        <v>210</v>
      </c>
      <c r="I3" s="18" t="s">
        <v>211</v>
      </c>
      <c r="J3" s="18" t="s">
        <v>212</v>
      </c>
      <c r="K3" s="1" t="s">
        <v>83</v>
      </c>
    </row>
    <row r="4">
      <c r="B4" s="18" t="s">
        <v>214</v>
      </c>
      <c r="C4" s="22"/>
      <c r="D4" s="22"/>
      <c r="E4" s="22"/>
      <c r="F4" s="47"/>
      <c r="G4" s="47"/>
      <c r="H4" s="72"/>
      <c r="I4" s="22"/>
      <c r="J4" s="22"/>
      <c r="K4" s="49">
        <v>-5.0</v>
      </c>
      <c r="L4" s="1" t="s">
        <v>213</v>
      </c>
    </row>
    <row r="5">
      <c r="B5" s="18" t="s">
        <v>215</v>
      </c>
      <c r="C5" s="22"/>
      <c r="D5" s="22"/>
      <c r="E5" s="22"/>
      <c r="F5" s="22"/>
      <c r="G5" s="22"/>
      <c r="H5" s="73"/>
      <c r="I5" s="22"/>
      <c r="J5" s="22"/>
      <c r="K5" s="49">
        <v>-2.0</v>
      </c>
    </row>
    <row r="6">
      <c r="B6" s="18" t="s">
        <v>216</v>
      </c>
      <c r="C6" s="22"/>
      <c r="D6" s="22"/>
      <c r="E6" s="22"/>
      <c r="F6" s="22"/>
      <c r="G6" s="22"/>
      <c r="H6" s="73"/>
      <c r="I6" s="22"/>
      <c r="J6" s="22"/>
      <c r="K6" s="49">
        <v>2.0</v>
      </c>
    </row>
    <row r="7">
      <c r="B7" s="18" t="s">
        <v>217</v>
      </c>
      <c r="C7" s="22"/>
      <c r="D7" s="22"/>
      <c r="E7" s="22"/>
      <c r="F7" s="22"/>
      <c r="G7" s="22"/>
      <c r="H7" s="22"/>
      <c r="I7" s="22"/>
      <c r="J7" s="22"/>
      <c r="K7" s="49">
        <v>5.0</v>
      </c>
    </row>
    <row r="8">
      <c r="K8" s="1" t="s">
        <v>113</v>
      </c>
    </row>
    <row r="10">
      <c r="D10" s="1" t="s">
        <v>50</v>
      </c>
      <c r="E10" s="1" t="s">
        <v>51</v>
      </c>
    </row>
    <row r="11">
      <c r="B11" s="1" t="s">
        <v>204</v>
      </c>
      <c r="C11" s="18" t="s">
        <v>205</v>
      </c>
      <c r="D11" s="18" t="s">
        <v>206</v>
      </c>
      <c r="E11" s="18" t="s">
        <v>207</v>
      </c>
      <c r="F11" s="18" t="s">
        <v>208</v>
      </c>
      <c r="G11" s="18" t="s">
        <v>209</v>
      </c>
      <c r="H11" s="18" t="s">
        <v>210</v>
      </c>
      <c r="I11" s="18" t="s">
        <v>211</v>
      </c>
      <c r="J11" s="18" t="s">
        <v>212</v>
      </c>
      <c r="K11" s="1" t="s">
        <v>83</v>
      </c>
      <c r="M11" s="1" t="s">
        <v>204</v>
      </c>
      <c r="N11" s="18" t="s">
        <v>205</v>
      </c>
      <c r="O11" s="18" t="s">
        <v>206</v>
      </c>
      <c r="P11" s="18" t="s">
        <v>207</v>
      </c>
      <c r="Q11" s="18" t="s">
        <v>208</v>
      </c>
      <c r="R11" s="18" t="s">
        <v>209</v>
      </c>
      <c r="S11" s="18" t="s">
        <v>210</v>
      </c>
      <c r="T11" s="18" t="s">
        <v>211</v>
      </c>
      <c r="U11" s="18" t="s">
        <v>212</v>
      </c>
      <c r="V11" s="1" t="s">
        <v>83</v>
      </c>
    </row>
    <row r="12">
      <c r="B12" s="18" t="s">
        <v>214</v>
      </c>
      <c r="C12" s="20" t="s">
        <v>54</v>
      </c>
      <c r="D12" s="20" t="s">
        <v>55</v>
      </c>
      <c r="E12" s="21" t="s">
        <v>56</v>
      </c>
      <c r="F12" s="22"/>
      <c r="G12" s="22"/>
      <c r="H12" s="22"/>
      <c r="I12" s="22"/>
      <c r="J12" s="22"/>
      <c r="K12" s="49">
        <v>-5.0</v>
      </c>
      <c r="L12" s="1" t="s">
        <v>213</v>
      </c>
      <c r="M12" s="18" t="s">
        <v>214</v>
      </c>
      <c r="N12" s="20">
        <v>26.0</v>
      </c>
      <c r="O12" s="20">
        <v>26.0</v>
      </c>
      <c r="P12" s="21">
        <v>26.0</v>
      </c>
      <c r="Q12" s="47"/>
      <c r="R12" s="47"/>
      <c r="S12" s="72"/>
      <c r="T12" s="22"/>
      <c r="U12" s="22"/>
      <c r="V12" s="49">
        <v>-5.0</v>
      </c>
      <c r="W12" s="1" t="s">
        <v>213</v>
      </c>
    </row>
    <row r="13">
      <c r="B13" s="18" t="s">
        <v>215</v>
      </c>
      <c r="C13" s="20" t="s">
        <v>59</v>
      </c>
      <c r="D13" s="20" t="s">
        <v>60</v>
      </c>
      <c r="E13" s="21" t="s">
        <v>61</v>
      </c>
      <c r="F13" s="22"/>
      <c r="G13" s="22"/>
      <c r="H13" s="22"/>
      <c r="I13" s="22"/>
      <c r="J13" s="22"/>
      <c r="K13" s="49">
        <v>-2.0</v>
      </c>
      <c r="M13" s="18" t="s">
        <v>215</v>
      </c>
      <c r="N13" s="20">
        <v>26.0</v>
      </c>
      <c r="O13" s="20">
        <v>26.0</v>
      </c>
      <c r="P13" s="21">
        <v>26.0</v>
      </c>
      <c r="Q13" s="22"/>
      <c r="R13" s="22"/>
      <c r="S13" s="73"/>
      <c r="T13" s="22"/>
      <c r="U13" s="22"/>
      <c r="V13" s="49">
        <v>-2.0</v>
      </c>
    </row>
    <row r="14">
      <c r="B14" s="18" t="s">
        <v>216</v>
      </c>
      <c r="C14" s="20" t="s">
        <v>63</v>
      </c>
      <c r="D14" s="20" t="s">
        <v>64</v>
      </c>
      <c r="E14" s="21" t="s">
        <v>65</v>
      </c>
      <c r="F14" s="22"/>
      <c r="G14" s="20" t="s">
        <v>66</v>
      </c>
      <c r="H14" s="20" t="s">
        <v>67</v>
      </c>
      <c r="I14" s="22"/>
      <c r="J14" s="22"/>
      <c r="K14" s="49">
        <v>2.0</v>
      </c>
      <c r="M14" s="18" t="s">
        <v>216</v>
      </c>
      <c r="N14" s="20">
        <v>26.0</v>
      </c>
      <c r="O14" s="20">
        <v>26.0</v>
      </c>
      <c r="P14" s="21">
        <v>26.0</v>
      </c>
      <c r="Q14" s="22"/>
      <c r="R14" s="20">
        <v>27.0</v>
      </c>
      <c r="S14" s="74">
        <v>15.0</v>
      </c>
      <c r="T14" s="22"/>
      <c r="U14" s="22"/>
      <c r="V14" s="49">
        <v>2.0</v>
      </c>
    </row>
    <row r="15">
      <c r="B15" s="18" t="s">
        <v>217</v>
      </c>
      <c r="C15" s="20" t="s">
        <v>69</v>
      </c>
      <c r="D15" s="20" t="s">
        <v>70</v>
      </c>
      <c r="E15" s="21" t="s">
        <v>71</v>
      </c>
      <c r="F15" s="22"/>
      <c r="G15" s="20" t="s">
        <v>72</v>
      </c>
      <c r="H15" s="20" t="s">
        <v>73</v>
      </c>
      <c r="I15" s="22"/>
      <c r="J15" s="22"/>
      <c r="K15" s="49">
        <v>5.0</v>
      </c>
      <c r="M15" s="18" t="s">
        <v>217</v>
      </c>
      <c r="N15" s="20">
        <v>26.0</v>
      </c>
      <c r="O15" s="20">
        <v>26.0</v>
      </c>
      <c r="P15" s="21">
        <v>26.0</v>
      </c>
      <c r="Q15" s="22"/>
      <c r="R15" s="20">
        <v>30.0</v>
      </c>
      <c r="S15" s="20">
        <v>20.0</v>
      </c>
      <c r="T15" s="22"/>
      <c r="U15" s="22"/>
      <c r="V15" s="49">
        <v>5.0</v>
      </c>
    </row>
    <row r="16">
      <c r="K16" s="1" t="s">
        <v>113</v>
      </c>
      <c r="V16" s="1" t="s">
        <v>113</v>
      </c>
    </row>
    <row r="17">
      <c r="R17" s="75"/>
    </row>
    <row r="18">
      <c r="D18" s="1" t="s">
        <v>80</v>
      </c>
      <c r="E18" s="1" t="s">
        <v>81</v>
      </c>
    </row>
    <row r="19">
      <c r="B19" s="1" t="s">
        <v>204</v>
      </c>
      <c r="C19" s="18" t="s">
        <v>205</v>
      </c>
      <c r="D19" s="18" t="s">
        <v>206</v>
      </c>
      <c r="E19" s="18" t="s">
        <v>207</v>
      </c>
      <c r="F19" s="18" t="s">
        <v>208</v>
      </c>
      <c r="G19" s="18" t="s">
        <v>209</v>
      </c>
      <c r="H19" s="18" t="s">
        <v>210</v>
      </c>
      <c r="I19" s="18" t="s">
        <v>211</v>
      </c>
      <c r="J19" s="18" t="s">
        <v>212</v>
      </c>
      <c r="K19" s="1" t="s">
        <v>83</v>
      </c>
      <c r="M19" s="1" t="s">
        <v>204</v>
      </c>
      <c r="N19" s="18" t="s">
        <v>205</v>
      </c>
      <c r="O19" s="18" t="s">
        <v>206</v>
      </c>
      <c r="P19" s="18" t="s">
        <v>207</v>
      </c>
      <c r="Q19" s="18" t="s">
        <v>208</v>
      </c>
      <c r="R19" s="18" t="s">
        <v>209</v>
      </c>
      <c r="S19" s="18" t="s">
        <v>210</v>
      </c>
      <c r="T19" s="18" t="s">
        <v>211</v>
      </c>
      <c r="U19" s="18" t="s">
        <v>212</v>
      </c>
      <c r="V19" s="1" t="s">
        <v>83</v>
      </c>
    </row>
    <row r="20">
      <c r="B20" s="18" t="s">
        <v>214</v>
      </c>
      <c r="C20" s="29" t="s">
        <v>85</v>
      </c>
      <c r="D20" s="29" t="s">
        <v>86</v>
      </c>
      <c r="E20" s="21" t="s">
        <v>87</v>
      </c>
      <c r="F20" s="22"/>
      <c r="G20" s="29" t="s">
        <v>88</v>
      </c>
      <c r="H20" s="30" t="s">
        <v>89</v>
      </c>
      <c r="I20" s="20" t="s">
        <v>90</v>
      </c>
      <c r="J20" s="22"/>
      <c r="K20" s="49">
        <v>-5.0</v>
      </c>
      <c r="L20" s="1" t="s">
        <v>213</v>
      </c>
      <c r="M20" s="18" t="s">
        <v>214</v>
      </c>
      <c r="N20" s="76">
        <v>26.0</v>
      </c>
      <c r="O20" s="76">
        <v>26.0</v>
      </c>
      <c r="P20" s="21">
        <v>26.0</v>
      </c>
      <c r="Q20" s="47"/>
      <c r="R20" s="77">
        <v>29.0</v>
      </c>
      <c r="S20" s="78">
        <v>17.0</v>
      </c>
      <c r="T20" s="20">
        <v>30.0</v>
      </c>
      <c r="U20" s="22"/>
      <c r="V20" s="49">
        <v>-5.0</v>
      </c>
      <c r="W20" s="1" t="s">
        <v>213</v>
      </c>
    </row>
    <row r="21" ht="15.75" customHeight="1">
      <c r="B21" s="18" t="s">
        <v>215</v>
      </c>
      <c r="C21" s="29" t="s">
        <v>92</v>
      </c>
      <c r="D21" s="29" t="s">
        <v>93</v>
      </c>
      <c r="E21" s="21" t="s">
        <v>94</v>
      </c>
      <c r="F21" s="22"/>
      <c r="G21" s="29" t="s">
        <v>95</v>
      </c>
      <c r="H21" s="30" t="s">
        <v>96</v>
      </c>
      <c r="I21" s="20" t="s">
        <v>97</v>
      </c>
      <c r="J21" s="22"/>
      <c r="K21" s="49">
        <v>-2.0</v>
      </c>
      <c r="M21" s="18" t="s">
        <v>215</v>
      </c>
      <c r="N21" s="76">
        <v>26.0</v>
      </c>
      <c r="O21" s="76">
        <v>26.0</v>
      </c>
      <c r="P21" s="21">
        <v>26.0</v>
      </c>
      <c r="Q21" s="22"/>
      <c r="R21" s="76">
        <v>20.0</v>
      </c>
      <c r="S21" s="79">
        <v>25.0</v>
      </c>
      <c r="T21" s="20">
        <v>12.0</v>
      </c>
      <c r="U21" s="22"/>
      <c r="V21" s="49">
        <v>-2.0</v>
      </c>
    </row>
    <row r="22" ht="15.75" customHeight="1">
      <c r="B22" s="18" t="s">
        <v>216</v>
      </c>
      <c r="C22" s="29" t="s">
        <v>99</v>
      </c>
      <c r="D22" s="29" t="s">
        <v>100</v>
      </c>
      <c r="E22" s="21" t="s">
        <v>101</v>
      </c>
      <c r="F22" s="20" t="s">
        <v>57</v>
      </c>
      <c r="G22" s="29" t="s">
        <v>102</v>
      </c>
      <c r="H22" s="30" t="s">
        <v>103</v>
      </c>
      <c r="I22" s="20" t="s">
        <v>68</v>
      </c>
      <c r="J22" s="30" t="s">
        <v>104</v>
      </c>
      <c r="K22" s="49">
        <v>2.0</v>
      </c>
      <c r="M22" s="18" t="s">
        <v>216</v>
      </c>
      <c r="N22" s="76">
        <v>26.0</v>
      </c>
      <c r="O22" s="76">
        <v>26.0</v>
      </c>
      <c r="P22" s="21">
        <v>26.0</v>
      </c>
      <c r="Q22" s="20">
        <v>18.0</v>
      </c>
      <c r="R22" s="76">
        <v>30.0</v>
      </c>
      <c r="S22" s="79">
        <v>29.0</v>
      </c>
      <c r="T22" s="20">
        <v>24.0</v>
      </c>
      <c r="U22" s="30">
        <v>13.0</v>
      </c>
      <c r="V22" s="49">
        <v>2.0</v>
      </c>
    </row>
    <row r="23" ht="15.75" customHeight="1">
      <c r="B23" s="18" t="s">
        <v>217</v>
      </c>
      <c r="C23" s="29" t="s">
        <v>106</v>
      </c>
      <c r="D23" s="29" t="s">
        <v>107</v>
      </c>
      <c r="E23" s="21" t="s">
        <v>108</v>
      </c>
      <c r="F23" s="20" t="s">
        <v>62</v>
      </c>
      <c r="G23" s="29" t="s">
        <v>109</v>
      </c>
      <c r="H23" s="30" t="s">
        <v>110</v>
      </c>
      <c r="I23" s="20" t="s">
        <v>74</v>
      </c>
      <c r="J23" s="30" t="s">
        <v>111</v>
      </c>
      <c r="K23" s="49">
        <v>5.0</v>
      </c>
      <c r="M23" s="18" t="s">
        <v>217</v>
      </c>
      <c r="N23" s="76">
        <v>26.0</v>
      </c>
      <c r="O23" s="76">
        <v>26.0</v>
      </c>
      <c r="P23" s="21">
        <v>26.0</v>
      </c>
      <c r="Q23" s="20">
        <v>23.0</v>
      </c>
      <c r="R23" s="76">
        <v>22.0</v>
      </c>
      <c r="S23" s="30">
        <v>20.0</v>
      </c>
      <c r="T23" s="20">
        <v>22.0</v>
      </c>
      <c r="U23" s="30">
        <v>27.0</v>
      </c>
      <c r="V23" s="49">
        <v>5.0</v>
      </c>
    </row>
    <row r="24" ht="15.75" customHeight="1">
      <c r="K24" s="1" t="s">
        <v>113</v>
      </c>
      <c r="V24" s="1" t="s">
        <v>113</v>
      </c>
    </row>
    <row r="25" ht="15.75" customHeight="1"/>
    <row r="26" ht="15.75" customHeight="1">
      <c r="D26" s="1" t="s">
        <v>116</v>
      </c>
      <c r="E26" s="1" t="s">
        <v>117</v>
      </c>
    </row>
    <row r="27" ht="15.75" customHeight="1">
      <c r="B27" s="1" t="s">
        <v>204</v>
      </c>
      <c r="C27" s="18" t="s">
        <v>205</v>
      </c>
      <c r="D27" s="18" t="s">
        <v>206</v>
      </c>
      <c r="E27" s="18" t="s">
        <v>207</v>
      </c>
      <c r="F27" s="18" t="s">
        <v>208</v>
      </c>
      <c r="G27" s="18" t="s">
        <v>209</v>
      </c>
      <c r="H27" s="18" t="s">
        <v>210</v>
      </c>
      <c r="I27" s="18" t="s">
        <v>211</v>
      </c>
      <c r="J27" s="18" t="s">
        <v>212</v>
      </c>
      <c r="K27" s="1" t="s">
        <v>83</v>
      </c>
      <c r="M27" s="1" t="s">
        <v>204</v>
      </c>
      <c r="N27" s="18" t="s">
        <v>205</v>
      </c>
      <c r="O27" s="18" t="s">
        <v>206</v>
      </c>
      <c r="P27" s="18" t="s">
        <v>207</v>
      </c>
      <c r="Q27" s="18" t="s">
        <v>208</v>
      </c>
      <c r="R27" s="18" t="s">
        <v>209</v>
      </c>
      <c r="S27" s="18" t="s">
        <v>210</v>
      </c>
      <c r="T27" s="18" t="s">
        <v>211</v>
      </c>
      <c r="U27" s="18" t="s">
        <v>212</v>
      </c>
      <c r="V27" s="1" t="s">
        <v>83</v>
      </c>
    </row>
    <row r="28" ht="15.75" customHeight="1">
      <c r="B28" s="18" t="s">
        <v>214</v>
      </c>
      <c r="C28" s="22"/>
      <c r="D28" s="29" t="s">
        <v>118</v>
      </c>
      <c r="E28" s="22"/>
      <c r="F28" s="22"/>
      <c r="G28" s="22"/>
      <c r="H28" s="30" t="s">
        <v>98</v>
      </c>
      <c r="I28" s="30" t="s">
        <v>75</v>
      </c>
      <c r="J28" s="30" t="s">
        <v>91</v>
      </c>
      <c r="K28" s="49">
        <v>-5.0</v>
      </c>
      <c r="L28" s="1" t="s">
        <v>213</v>
      </c>
      <c r="M28" s="18" t="s">
        <v>214</v>
      </c>
      <c r="N28" s="22"/>
      <c r="O28" s="29">
        <v>26.0</v>
      </c>
      <c r="P28" s="22"/>
      <c r="Q28" s="47"/>
      <c r="R28" s="47"/>
      <c r="S28" s="78">
        <v>17.0</v>
      </c>
      <c r="T28" s="30">
        <v>18.0</v>
      </c>
      <c r="U28" s="30">
        <v>14.0</v>
      </c>
      <c r="V28" s="49">
        <v>-5.0</v>
      </c>
      <c r="W28" s="1" t="s">
        <v>213</v>
      </c>
    </row>
    <row r="29" ht="15.75" customHeight="1">
      <c r="B29" s="18" t="s">
        <v>215</v>
      </c>
      <c r="C29" s="22"/>
      <c r="D29" s="29" t="s">
        <v>120</v>
      </c>
      <c r="E29" s="22"/>
      <c r="F29" s="22"/>
      <c r="G29" s="22"/>
      <c r="H29" s="30" t="s">
        <v>105</v>
      </c>
      <c r="I29" s="30" t="s">
        <v>79</v>
      </c>
      <c r="K29" s="49">
        <v>-2.0</v>
      </c>
      <c r="M29" s="18" t="s">
        <v>215</v>
      </c>
      <c r="N29" s="22"/>
      <c r="O29" s="29">
        <v>15.0</v>
      </c>
      <c r="P29" s="22"/>
      <c r="Q29" s="22"/>
      <c r="R29" s="22"/>
      <c r="S29" s="79">
        <v>22.0</v>
      </c>
      <c r="T29" s="30">
        <v>16.0</v>
      </c>
      <c r="U29" s="22"/>
      <c r="V29" s="49">
        <v>-2.0</v>
      </c>
    </row>
    <row r="30" ht="15.75" customHeight="1">
      <c r="B30" s="18" t="s">
        <v>216</v>
      </c>
      <c r="C30" s="22"/>
      <c r="D30" s="29" t="s">
        <v>121</v>
      </c>
      <c r="E30" s="22"/>
      <c r="F30" s="22"/>
      <c r="G30" s="22"/>
      <c r="H30" s="30" t="s">
        <v>114</v>
      </c>
      <c r="I30" s="30" t="s">
        <v>82</v>
      </c>
      <c r="K30" s="49">
        <v>2.0</v>
      </c>
      <c r="M30" s="18" t="s">
        <v>216</v>
      </c>
      <c r="N30" s="22"/>
      <c r="O30" s="29">
        <v>18.0</v>
      </c>
      <c r="P30" s="22"/>
      <c r="Q30" s="22"/>
      <c r="R30" s="22"/>
      <c r="S30" s="79">
        <v>22.0</v>
      </c>
      <c r="T30" s="30">
        <v>22.0</v>
      </c>
      <c r="U30" s="22"/>
      <c r="V30" s="49">
        <v>2.0</v>
      </c>
    </row>
    <row r="31" ht="15.75" customHeight="1">
      <c r="B31" s="18" t="s">
        <v>217</v>
      </c>
      <c r="C31" s="22"/>
      <c r="D31" s="29" t="s">
        <v>122</v>
      </c>
      <c r="E31" s="22"/>
      <c r="F31" s="22"/>
      <c r="G31" s="22"/>
      <c r="H31" s="30" t="s">
        <v>115</v>
      </c>
      <c r="I31" s="30" t="s">
        <v>84</v>
      </c>
      <c r="J31" s="30" t="s">
        <v>112</v>
      </c>
      <c r="K31" s="49">
        <v>5.0</v>
      </c>
      <c r="M31" s="18" t="s">
        <v>217</v>
      </c>
      <c r="N31" s="22"/>
      <c r="O31" s="29">
        <v>19.0</v>
      </c>
      <c r="P31" s="22"/>
      <c r="Q31" s="22"/>
      <c r="R31" s="22"/>
      <c r="S31" s="30">
        <v>17.0</v>
      </c>
      <c r="T31" s="30">
        <v>26.0</v>
      </c>
      <c r="U31" s="30">
        <v>12.0</v>
      </c>
      <c r="V31" s="49">
        <v>5.0</v>
      </c>
    </row>
    <row r="32" ht="15.75" customHeight="1">
      <c r="K32" s="1" t="s">
        <v>113</v>
      </c>
      <c r="V32" s="1" t="s">
        <v>113</v>
      </c>
    </row>
    <row r="33" ht="15.75" customHeight="1"/>
    <row r="34" ht="15.75" customHeight="1">
      <c r="D34" s="1" t="s">
        <v>128</v>
      </c>
      <c r="E34" s="1" t="s">
        <v>129</v>
      </c>
    </row>
    <row r="35" ht="15.75" customHeight="1">
      <c r="B35" s="1" t="s">
        <v>204</v>
      </c>
      <c r="C35" s="18" t="s">
        <v>205</v>
      </c>
      <c r="D35" s="18" t="s">
        <v>206</v>
      </c>
      <c r="E35" s="18" t="s">
        <v>207</v>
      </c>
      <c r="F35" s="18" t="s">
        <v>208</v>
      </c>
      <c r="G35" s="18" t="s">
        <v>209</v>
      </c>
      <c r="H35" s="18" t="s">
        <v>210</v>
      </c>
      <c r="I35" s="18" t="s">
        <v>211</v>
      </c>
      <c r="J35" s="18" t="s">
        <v>212</v>
      </c>
      <c r="K35" s="1" t="s">
        <v>83</v>
      </c>
      <c r="M35" s="1" t="s">
        <v>204</v>
      </c>
      <c r="N35" s="18" t="s">
        <v>205</v>
      </c>
      <c r="O35" s="18" t="s">
        <v>206</v>
      </c>
      <c r="P35" s="18" t="s">
        <v>207</v>
      </c>
      <c r="Q35" s="18" t="s">
        <v>208</v>
      </c>
      <c r="R35" s="18" t="s">
        <v>209</v>
      </c>
      <c r="S35" s="18" t="s">
        <v>210</v>
      </c>
      <c r="T35" s="18" t="s">
        <v>211</v>
      </c>
      <c r="U35" s="18" t="s">
        <v>212</v>
      </c>
      <c r="V35" s="1" t="s">
        <v>83</v>
      </c>
    </row>
    <row r="36" ht="15.75" customHeight="1">
      <c r="B36" s="18" t="s">
        <v>214</v>
      </c>
      <c r="C36" s="29" t="s">
        <v>132</v>
      </c>
      <c r="D36" s="29" t="s">
        <v>133</v>
      </c>
      <c r="E36" s="36" t="s">
        <v>134</v>
      </c>
      <c r="F36" s="29" t="s">
        <v>135</v>
      </c>
      <c r="G36" s="29" t="s">
        <v>136</v>
      </c>
      <c r="H36" s="29" t="s">
        <v>137</v>
      </c>
      <c r="I36" s="36" t="s">
        <v>125</v>
      </c>
      <c r="J36" s="36" t="s">
        <v>138</v>
      </c>
      <c r="K36" s="49">
        <v>-5.0</v>
      </c>
      <c r="L36" s="1" t="s">
        <v>213</v>
      </c>
      <c r="M36" s="18" t="s">
        <v>214</v>
      </c>
      <c r="N36" s="29">
        <v>14.0</v>
      </c>
      <c r="O36" s="29">
        <v>16.0</v>
      </c>
      <c r="P36" s="80">
        <v>15.0</v>
      </c>
      <c r="Q36" s="81">
        <v>33.0</v>
      </c>
      <c r="R36" s="81">
        <v>22.0</v>
      </c>
      <c r="S36" s="82">
        <v>10.0</v>
      </c>
      <c r="T36" s="80">
        <v>21.0</v>
      </c>
      <c r="U36" s="80">
        <v>15.0</v>
      </c>
      <c r="V36" s="49">
        <v>-5.0</v>
      </c>
      <c r="W36" s="1" t="s">
        <v>213</v>
      </c>
    </row>
    <row r="37" ht="15.75" customHeight="1">
      <c r="B37" s="18" t="s">
        <v>215</v>
      </c>
      <c r="C37" s="29" t="s">
        <v>139</v>
      </c>
      <c r="D37" s="29" t="s">
        <v>140</v>
      </c>
      <c r="E37" s="36" t="s">
        <v>141</v>
      </c>
      <c r="F37" s="29" t="s">
        <v>142</v>
      </c>
      <c r="G37" s="29" t="s">
        <v>143</v>
      </c>
      <c r="H37" s="29" t="s">
        <v>144</v>
      </c>
      <c r="I37" s="36" t="s">
        <v>127</v>
      </c>
      <c r="J37" s="36" t="s">
        <v>145</v>
      </c>
      <c r="K37" s="49">
        <v>-2.0</v>
      </c>
      <c r="M37" s="18" t="s">
        <v>215</v>
      </c>
      <c r="N37" s="29">
        <v>16.0</v>
      </c>
      <c r="O37" s="29">
        <v>18.0</v>
      </c>
      <c r="P37" s="80">
        <v>23.0</v>
      </c>
      <c r="Q37" s="29">
        <v>15.0</v>
      </c>
      <c r="R37" s="29">
        <v>20.0</v>
      </c>
      <c r="S37" s="83">
        <v>15.0</v>
      </c>
      <c r="T37" s="80">
        <v>18.0</v>
      </c>
      <c r="U37" s="80">
        <v>19.0</v>
      </c>
      <c r="V37" s="49">
        <v>-2.0</v>
      </c>
    </row>
    <row r="38" ht="15.75" customHeight="1">
      <c r="B38" s="18" t="s">
        <v>216</v>
      </c>
      <c r="C38" s="29" t="s">
        <v>146</v>
      </c>
      <c r="D38" s="29" t="s">
        <v>147</v>
      </c>
      <c r="E38" s="36" t="s">
        <v>148</v>
      </c>
      <c r="F38" s="29" t="s">
        <v>149</v>
      </c>
      <c r="G38" s="29" t="s">
        <v>123</v>
      </c>
      <c r="H38" s="29" t="s">
        <v>150</v>
      </c>
      <c r="I38" s="36" t="s">
        <v>130</v>
      </c>
      <c r="J38" s="36" t="s">
        <v>151</v>
      </c>
      <c r="K38" s="49">
        <v>2.0</v>
      </c>
      <c r="M38" s="18" t="s">
        <v>216</v>
      </c>
      <c r="N38" s="29">
        <v>22.0</v>
      </c>
      <c r="O38" s="29">
        <v>23.0</v>
      </c>
      <c r="P38" s="80">
        <v>18.0</v>
      </c>
      <c r="Q38" s="29">
        <v>27.0</v>
      </c>
      <c r="R38" s="29">
        <v>24.0</v>
      </c>
      <c r="S38" s="83">
        <v>24.0</v>
      </c>
      <c r="T38" s="80">
        <v>17.0</v>
      </c>
      <c r="U38" s="80">
        <v>22.0</v>
      </c>
      <c r="V38" s="49">
        <v>2.0</v>
      </c>
    </row>
    <row r="39" ht="15.75" customHeight="1">
      <c r="B39" s="18" t="s">
        <v>217</v>
      </c>
      <c r="C39" s="29" t="s">
        <v>152</v>
      </c>
      <c r="D39" s="29" t="s">
        <v>153</v>
      </c>
      <c r="E39" s="36" t="s">
        <v>154</v>
      </c>
      <c r="F39" s="29" t="s">
        <v>155</v>
      </c>
      <c r="G39" s="29" t="s">
        <v>124</v>
      </c>
      <c r="H39" s="29" t="s">
        <v>156</v>
      </c>
      <c r="I39" s="36" t="s">
        <v>131</v>
      </c>
      <c r="J39" s="36" t="s">
        <v>157</v>
      </c>
      <c r="K39" s="49">
        <v>5.0</v>
      </c>
      <c r="M39" s="18" t="s">
        <v>217</v>
      </c>
      <c r="N39" s="29">
        <v>15.0</v>
      </c>
      <c r="O39" s="29">
        <v>29.0</v>
      </c>
      <c r="P39" s="80">
        <v>19.0</v>
      </c>
      <c r="Q39" s="29">
        <v>20.0</v>
      </c>
      <c r="R39" s="29">
        <v>25.0</v>
      </c>
      <c r="S39" s="29">
        <v>20.0</v>
      </c>
      <c r="T39" s="80">
        <v>24.0</v>
      </c>
      <c r="U39" s="80">
        <v>25.0</v>
      </c>
      <c r="V39" s="49">
        <v>5.0</v>
      </c>
    </row>
    <row r="40" ht="15.75" customHeight="1">
      <c r="K40" s="1" t="s">
        <v>113</v>
      </c>
      <c r="V40" s="1" t="s">
        <v>113</v>
      </c>
    </row>
    <row r="41" ht="15.75" customHeight="1"/>
    <row r="42" ht="15.75" customHeight="1">
      <c r="D42" s="1" t="s">
        <v>158</v>
      </c>
      <c r="E42" s="1" t="s">
        <v>159</v>
      </c>
    </row>
    <row r="43" ht="15.75" customHeight="1">
      <c r="B43" s="1" t="s">
        <v>204</v>
      </c>
      <c r="C43" s="18" t="s">
        <v>205</v>
      </c>
      <c r="D43" s="18" t="s">
        <v>206</v>
      </c>
      <c r="E43" s="18" t="s">
        <v>207</v>
      </c>
      <c r="F43" s="18" t="s">
        <v>208</v>
      </c>
      <c r="G43" s="18" t="s">
        <v>209</v>
      </c>
      <c r="H43" s="18" t="s">
        <v>210</v>
      </c>
      <c r="I43" s="18" t="s">
        <v>211</v>
      </c>
      <c r="J43" s="18" t="s">
        <v>212</v>
      </c>
      <c r="K43" s="1" t="s">
        <v>83</v>
      </c>
      <c r="M43" s="1" t="s">
        <v>204</v>
      </c>
      <c r="N43" s="18" t="s">
        <v>205</v>
      </c>
      <c r="O43" s="18" t="s">
        <v>206</v>
      </c>
      <c r="P43" s="18" t="s">
        <v>207</v>
      </c>
      <c r="Q43" s="18" t="s">
        <v>208</v>
      </c>
      <c r="R43" s="18" t="s">
        <v>209</v>
      </c>
      <c r="S43" s="18" t="s">
        <v>210</v>
      </c>
      <c r="T43" s="18" t="s">
        <v>211</v>
      </c>
      <c r="U43" s="18" t="s">
        <v>212</v>
      </c>
      <c r="V43" s="1" t="s">
        <v>83</v>
      </c>
    </row>
    <row r="44" ht="15.75" customHeight="1">
      <c r="B44" s="18" t="s">
        <v>214</v>
      </c>
      <c r="C44" s="36" t="s">
        <v>160</v>
      </c>
      <c r="D44" s="36" t="s">
        <v>161</v>
      </c>
      <c r="E44" s="36" t="s">
        <v>162</v>
      </c>
      <c r="F44" s="36" t="s">
        <v>163</v>
      </c>
      <c r="G44" s="36" t="s">
        <v>164</v>
      </c>
      <c r="H44" s="36" t="s">
        <v>165</v>
      </c>
      <c r="I44" s="36" t="s">
        <v>166</v>
      </c>
      <c r="J44" s="36" t="s">
        <v>167</v>
      </c>
      <c r="K44" s="49">
        <v>-5.0</v>
      </c>
      <c r="L44" s="1" t="s">
        <v>213</v>
      </c>
      <c r="M44" s="18" t="s">
        <v>214</v>
      </c>
      <c r="N44" s="80">
        <v>40.0</v>
      </c>
      <c r="O44" s="80">
        <v>40.0</v>
      </c>
      <c r="P44" s="80">
        <v>40.0</v>
      </c>
      <c r="Q44" s="84">
        <v>40.0</v>
      </c>
      <c r="R44" s="84">
        <v>40.0</v>
      </c>
      <c r="S44" s="85">
        <v>40.0</v>
      </c>
      <c r="T44" s="80">
        <v>40.0</v>
      </c>
      <c r="U44" s="80">
        <v>40.0</v>
      </c>
      <c r="V44" s="49">
        <v>-5.0</v>
      </c>
      <c r="W44" s="1" t="s">
        <v>213</v>
      </c>
      <c r="X44" s="86">
        <f t="shared" ref="X44:AE44" si="1">N44+N36+N28+N20+N12</f>
        <v>106</v>
      </c>
      <c r="Y44" s="86">
        <f t="shared" si="1"/>
        <v>134</v>
      </c>
      <c r="Z44" s="86">
        <f t="shared" si="1"/>
        <v>107</v>
      </c>
      <c r="AA44" s="86">
        <f t="shared" si="1"/>
        <v>73</v>
      </c>
      <c r="AB44" s="86">
        <f t="shared" si="1"/>
        <v>91</v>
      </c>
      <c r="AC44" s="86">
        <f t="shared" si="1"/>
        <v>84</v>
      </c>
      <c r="AD44" s="86">
        <f t="shared" si="1"/>
        <v>109</v>
      </c>
      <c r="AE44" s="86">
        <f t="shared" si="1"/>
        <v>69</v>
      </c>
    </row>
    <row r="45" ht="15.75" customHeight="1">
      <c r="B45" s="18" t="s">
        <v>215</v>
      </c>
      <c r="C45" s="36" t="s">
        <v>169</v>
      </c>
      <c r="D45" s="36" t="s">
        <v>170</v>
      </c>
      <c r="E45" s="36" t="s">
        <v>171</v>
      </c>
      <c r="F45" s="36" t="s">
        <v>172</v>
      </c>
      <c r="G45" s="36" t="s">
        <v>173</v>
      </c>
      <c r="H45" s="36" t="s">
        <v>174</v>
      </c>
      <c r="I45" s="36" t="s">
        <v>175</v>
      </c>
      <c r="J45" s="36" t="s">
        <v>176</v>
      </c>
      <c r="K45" s="49">
        <v>-2.0</v>
      </c>
      <c r="M45" s="18" t="s">
        <v>215</v>
      </c>
      <c r="N45" s="80">
        <v>40.0</v>
      </c>
      <c r="O45" s="80">
        <v>40.0</v>
      </c>
      <c r="P45" s="80">
        <v>40.0</v>
      </c>
      <c r="Q45" s="80">
        <v>40.0</v>
      </c>
      <c r="R45" s="80">
        <v>40.0</v>
      </c>
      <c r="S45" s="87">
        <v>40.0</v>
      </c>
      <c r="T45" s="80">
        <v>40.0</v>
      </c>
      <c r="U45" s="80">
        <v>40.0</v>
      </c>
      <c r="V45" s="49">
        <v>-2.0</v>
      </c>
      <c r="X45" s="86">
        <f t="shared" ref="X45:AE45" si="2">N45+N37+N29+N21+N13</f>
        <v>108</v>
      </c>
      <c r="Y45" s="86">
        <f t="shared" si="2"/>
        <v>125</v>
      </c>
      <c r="Z45" s="86">
        <f t="shared" si="2"/>
        <v>115</v>
      </c>
      <c r="AA45" s="86">
        <f t="shared" si="2"/>
        <v>55</v>
      </c>
      <c r="AB45" s="86">
        <f t="shared" si="2"/>
        <v>80</v>
      </c>
      <c r="AC45" s="86">
        <f t="shared" si="2"/>
        <v>102</v>
      </c>
      <c r="AD45" s="86">
        <f t="shared" si="2"/>
        <v>86</v>
      </c>
      <c r="AE45" s="86">
        <f t="shared" si="2"/>
        <v>59</v>
      </c>
    </row>
    <row r="46" ht="15.75" customHeight="1">
      <c r="B46" s="18" t="s">
        <v>216</v>
      </c>
      <c r="C46" s="36" t="s">
        <v>177</v>
      </c>
      <c r="D46" s="36" t="s">
        <v>178</v>
      </c>
      <c r="E46" s="36" t="s">
        <v>179</v>
      </c>
      <c r="F46" s="36" t="s">
        <v>180</v>
      </c>
      <c r="G46" s="36" t="s">
        <v>181</v>
      </c>
      <c r="H46" s="36" t="s">
        <v>182</v>
      </c>
      <c r="I46" s="36" t="s">
        <v>183</v>
      </c>
      <c r="J46" s="22"/>
      <c r="K46" s="49">
        <v>2.0</v>
      </c>
      <c r="M46" s="18" t="s">
        <v>216</v>
      </c>
      <c r="N46" s="80">
        <v>40.0</v>
      </c>
      <c r="O46" s="80">
        <v>40.0</v>
      </c>
      <c r="P46" s="80">
        <v>40.0</v>
      </c>
      <c r="Q46" s="80">
        <v>40.0</v>
      </c>
      <c r="R46" s="80">
        <v>40.0</v>
      </c>
      <c r="S46" s="87">
        <v>40.0</v>
      </c>
      <c r="T46" s="80">
        <v>40.0</v>
      </c>
      <c r="U46" s="22"/>
      <c r="V46" s="49">
        <v>2.0</v>
      </c>
      <c r="X46" s="86">
        <f t="shared" ref="X46:AE46" si="3">N46+N38+N30+N22+N14</f>
        <v>114</v>
      </c>
      <c r="Y46" s="86">
        <f t="shared" si="3"/>
        <v>133</v>
      </c>
      <c r="Z46" s="86">
        <f t="shared" si="3"/>
        <v>110</v>
      </c>
      <c r="AA46" s="86">
        <f t="shared" si="3"/>
        <v>85</v>
      </c>
      <c r="AB46" s="86">
        <f t="shared" si="3"/>
        <v>121</v>
      </c>
      <c r="AC46" s="86">
        <f t="shared" si="3"/>
        <v>130</v>
      </c>
      <c r="AD46" s="86">
        <f t="shared" si="3"/>
        <v>103</v>
      </c>
      <c r="AE46" s="86">
        <f t="shared" si="3"/>
        <v>35</v>
      </c>
    </row>
    <row r="47" ht="15.75" customHeight="1">
      <c r="B47" s="18" t="s">
        <v>217</v>
      </c>
      <c r="C47" s="36" t="s">
        <v>184</v>
      </c>
      <c r="D47" s="36" t="s">
        <v>185</v>
      </c>
      <c r="E47" s="36" t="s">
        <v>186</v>
      </c>
      <c r="F47" s="36" t="s">
        <v>187</v>
      </c>
      <c r="G47" s="36" t="s">
        <v>188</v>
      </c>
      <c r="H47" s="36" t="s">
        <v>189</v>
      </c>
      <c r="I47" s="36" t="s">
        <v>190</v>
      </c>
      <c r="J47" s="22"/>
      <c r="K47" s="49">
        <v>5.0</v>
      </c>
      <c r="M47" s="18" t="s">
        <v>217</v>
      </c>
      <c r="N47" s="80">
        <v>40.0</v>
      </c>
      <c r="O47" s="80">
        <v>40.0</v>
      </c>
      <c r="P47" s="80">
        <v>40.0</v>
      </c>
      <c r="Q47" s="80">
        <v>40.0</v>
      </c>
      <c r="R47" s="80">
        <v>40.0</v>
      </c>
      <c r="S47" s="80">
        <v>40.0</v>
      </c>
      <c r="T47" s="80">
        <v>40.0</v>
      </c>
      <c r="U47" s="22"/>
      <c r="V47" s="49">
        <v>5.0</v>
      </c>
      <c r="X47" s="86">
        <f t="shared" ref="X47:AE47" si="4">N47+N39+N31+N23+N15</f>
        <v>107</v>
      </c>
      <c r="Y47" s="86">
        <f t="shared" si="4"/>
        <v>140</v>
      </c>
      <c r="Z47" s="86">
        <f t="shared" si="4"/>
        <v>111</v>
      </c>
      <c r="AA47" s="86">
        <f t="shared" si="4"/>
        <v>83</v>
      </c>
      <c r="AB47" s="86">
        <f t="shared" si="4"/>
        <v>117</v>
      </c>
      <c r="AC47" s="86">
        <f t="shared" si="4"/>
        <v>117</v>
      </c>
      <c r="AD47" s="86">
        <f t="shared" si="4"/>
        <v>112</v>
      </c>
      <c r="AE47" s="86">
        <f t="shared" si="4"/>
        <v>64</v>
      </c>
    </row>
    <row r="48" ht="15.75" customHeight="1">
      <c r="K48" s="1" t="s">
        <v>113</v>
      </c>
      <c r="V48" s="1" t="s">
        <v>113</v>
      </c>
    </row>
    <row r="49" ht="15.75" customHeight="1"/>
    <row r="50" ht="15.75" customHeight="1">
      <c r="X50" s="88">
        <f t="shared" ref="X50:AE50" si="5">SUM(X44:X47)</f>
        <v>435</v>
      </c>
      <c r="Y50" s="88">
        <f t="shared" si="5"/>
        <v>532</v>
      </c>
      <c r="Z50" s="88">
        <f t="shared" si="5"/>
        <v>443</v>
      </c>
      <c r="AA50" s="88">
        <f t="shared" si="5"/>
        <v>296</v>
      </c>
      <c r="AB50" s="88">
        <f t="shared" si="5"/>
        <v>409</v>
      </c>
      <c r="AC50" s="88">
        <f t="shared" si="5"/>
        <v>433</v>
      </c>
      <c r="AD50" s="88">
        <f t="shared" si="5"/>
        <v>410</v>
      </c>
      <c r="AE50" s="88">
        <f t="shared" si="5"/>
        <v>227</v>
      </c>
    </row>
    <row r="51" ht="15.75" customHeight="1">
      <c r="X51" s="89">
        <v>20.0</v>
      </c>
      <c r="Y51" s="89">
        <v>40.0</v>
      </c>
      <c r="Z51" s="89">
        <v>60.0</v>
      </c>
      <c r="AA51" s="89">
        <v>80.0</v>
      </c>
      <c r="AB51" s="89">
        <v>100.0</v>
      </c>
      <c r="AC51" s="89">
        <v>120.0</v>
      </c>
      <c r="AD51" s="89">
        <v>140.0</v>
      </c>
      <c r="AE51" s="89">
        <v>160.0</v>
      </c>
    </row>
    <row r="52" ht="15.75" customHeight="1"/>
    <row r="53" ht="15.75" customHeight="1">
      <c r="C53" s="13"/>
      <c r="D53" s="13"/>
      <c r="E53" s="13"/>
      <c r="F53" s="13"/>
      <c r="G53" s="13"/>
      <c r="H53" s="13"/>
      <c r="I53" s="13"/>
      <c r="J53" s="13"/>
    </row>
    <row r="54" ht="15.75" customHeight="1">
      <c r="C54" s="90"/>
      <c r="D54" s="9"/>
      <c r="E54" s="9"/>
      <c r="F54" s="9"/>
      <c r="G54" s="9"/>
      <c r="H54" s="9"/>
      <c r="I54" s="9"/>
      <c r="J54" s="9"/>
    </row>
    <row r="55" ht="15.75" customHeight="1"/>
    <row r="56" ht="15.75" customHeight="1">
      <c r="C56" s="91"/>
      <c r="D56" s="91"/>
    </row>
    <row r="57" ht="15.75" customHeight="1">
      <c r="C57" s="91"/>
      <c r="D57" s="91"/>
    </row>
    <row r="58" ht="15.75" customHeight="1">
      <c r="C58" s="91"/>
      <c r="D58" s="91"/>
    </row>
    <row r="59" ht="15.75" customHeight="1">
      <c r="C59" s="91"/>
      <c r="D59" s="91"/>
    </row>
    <row r="60" ht="15.75" customHeight="1">
      <c r="C60" s="91"/>
      <c r="D60" s="91"/>
    </row>
    <row r="61" ht="15.75" customHeight="1">
      <c r="C61" s="91"/>
      <c r="D61" s="91"/>
    </row>
    <row r="62" ht="15.75" customHeight="1">
      <c r="C62" s="91"/>
      <c r="D62" s="91"/>
    </row>
    <row r="63" ht="15.75" customHeight="1">
      <c r="C63" s="91"/>
      <c r="D63" s="91"/>
    </row>
    <row r="64" ht="15.75" customHeight="1">
      <c r="C64" s="91"/>
      <c r="D64" s="91"/>
    </row>
    <row r="65" ht="15.75" customHeight="1">
      <c r="C65" s="91"/>
      <c r="D65" s="91"/>
    </row>
    <row r="66" ht="15.75" customHeight="1">
      <c r="C66" s="91"/>
      <c r="D66" s="91"/>
    </row>
    <row r="67" ht="15.75" customHeight="1">
      <c r="C67" s="91"/>
      <c r="D67" s="91"/>
    </row>
    <row r="68" ht="15.75" customHeight="1">
      <c r="C68" s="91"/>
      <c r="D68" s="91"/>
    </row>
    <row r="69" ht="15.75" customHeight="1">
      <c r="C69" s="91"/>
      <c r="D69" s="91"/>
    </row>
    <row r="70" ht="15.75" customHeight="1">
      <c r="C70" s="91"/>
      <c r="D70" s="91"/>
    </row>
    <row r="71" ht="15.75" customHeight="1">
      <c r="C71" s="91"/>
      <c r="D71" s="91"/>
    </row>
    <row r="72" ht="15.75" customHeight="1">
      <c r="C72" s="91"/>
      <c r="D72" s="91"/>
    </row>
    <row r="73" ht="15.75" customHeight="1">
      <c r="C73" s="91"/>
      <c r="D73" s="91"/>
    </row>
    <row r="74" ht="15.75" customHeight="1">
      <c r="C74" s="91"/>
      <c r="D74" s="91"/>
    </row>
    <row r="75" ht="15.75" customHeight="1">
      <c r="C75" s="91"/>
      <c r="D75" s="91"/>
    </row>
    <row r="76" ht="15.75" customHeight="1">
      <c r="C76" s="91"/>
      <c r="D76" s="91"/>
    </row>
    <row r="77" ht="15.75" customHeight="1">
      <c r="C77" s="91"/>
      <c r="D77" s="91"/>
    </row>
    <row r="78" ht="15.75" customHeight="1">
      <c r="C78" s="91"/>
      <c r="D78" s="91"/>
    </row>
    <row r="79" ht="15.75" customHeight="1">
      <c r="C79" s="91"/>
      <c r="D79" s="91"/>
    </row>
    <row r="80" ht="15.75" customHeight="1">
      <c r="C80" s="91"/>
      <c r="D80" s="91"/>
    </row>
    <row r="81" ht="15.75" customHeight="1">
      <c r="C81" s="91"/>
      <c r="D81" s="91"/>
    </row>
    <row r="82" ht="15.75" customHeight="1">
      <c r="C82" s="91"/>
      <c r="D82" s="91"/>
    </row>
    <row r="83" ht="15.75" customHeight="1">
      <c r="C83" s="91"/>
      <c r="D83" s="91"/>
    </row>
    <row r="84" ht="15.75" customHeight="1">
      <c r="C84" s="91"/>
      <c r="D84" s="91"/>
    </row>
    <row r="85" ht="15.75" customHeight="1">
      <c r="C85" s="91"/>
      <c r="D85" s="91"/>
    </row>
    <row r="86" ht="15.75" customHeight="1">
      <c r="C86" s="91"/>
      <c r="D86" s="91"/>
    </row>
    <row r="87" ht="15.75" customHeight="1">
      <c r="C87" s="91"/>
      <c r="D87" s="91"/>
    </row>
    <row r="88" ht="15.75" customHeight="1">
      <c r="C88" s="91"/>
      <c r="D88" s="91"/>
    </row>
    <row r="89" ht="15.75" customHeight="1">
      <c r="C89" s="91"/>
      <c r="D89" s="91"/>
    </row>
    <row r="90" ht="15.75" customHeight="1">
      <c r="C90" s="91"/>
      <c r="D90" s="91"/>
    </row>
    <row r="91" ht="15.75" customHeight="1">
      <c r="C91" s="91"/>
      <c r="D91" s="91"/>
    </row>
    <row r="92" ht="15.75" customHeight="1">
      <c r="C92" s="91"/>
      <c r="D92" s="91"/>
    </row>
    <row r="93" ht="15.75" customHeight="1">
      <c r="C93" s="91"/>
      <c r="D93" s="91"/>
    </row>
    <row r="94" ht="15.75" customHeight="1">
      <c r="C94" s="91"/>
      <c r="D94" s="91"/>
    </row>
    <row r="95" ht="15.75" customHeight="1">
      <c r="C95" s="91"/>
      <c r="D95" s="91"/>
    </row>
    <row r="96" ht="15.75" customHeight="1">
      <c r="C96" s="91"/>
      <c r="D96" s="91"/>
    </row>
    <row r="97" ht="15.75" customHeight="1">
      <c r="C97" s="91"/>
      <c r="D97" s="91"/>
    </row>
    <row r="98" ht="15.75" customHeight="1">
      <c r="C98" s="91"/>
      <c r="D98" s="91"/>
    </row>
    <row r="99" ht="15.75" customHeight="1">
      <c r="C99" s="91"/>
      <c r="D99" s="91"/>
    </row>
    <row r="100" ht="15.75" customHeight="1">
      <c r="C100" s="91"/>
      <c r="D100" s="91"/>
    </row>
    <row r="101" ht="15.75" customHeight="1">
      <c r="C101" s="91"/>
      <c r="D101" s="91"/>
    </row>
    <row r="102" ht="15.75" customHeight="1">
      <c r="C102" s="91"/>
      <c r="D102" s="91"/>
    </row>
    <row r="103" ht="15.75" customHeight="1">
      <c r="C103" s="91"/>
      <c r="D103" s="91"/>
    </row>
    <row r="104" ht="15.75" customHeight="1">
      <c r="C104" s="91"/>
      <c r="D104" s="91"/>
    </row>
    <row r="105" ht="15.75" customHeight="1">
      <c r="C105" s="91"/>
      <c r="D105" s="91"/>
    </row>
    <row r="106" ht="15.75" customHeight="1">
      <c r="C106" s="91"/>
      <c r="D106" s="91"/>
    </row>
    <row r="107" ht="15.75" customHeight="1">
      <c r="C107" s="91"/>
      <c r="D107" s="91"/>
    </row>
    <row r="108" ht="15.75" customHeight="1">
      <c r="C108" s="91"/>
      <c r="D108" s="91"/>
    </row>
    <row r="109" ht="15.75" customHeight="1">
      <c r="C109" s="91"/>
      <c r="D109" s="91"/>
    </row>
    <row r="110" ht="15.75" customHeight="1">
      <c r="C110" s="91"/>
      <c r="D110" s="91"/>
    </row>
    <row r="111" ht="15.75" customHeight="1">
      <c r="C111" s="91"/>
      <c r="D111" s="91"/>
    </row>
    <row r="112" ht="15.75" customHeight="1">
      <c r="C112" s="91"/>
      <c r="D112" s="91"/>
    </row>
    <row r="113" ht="15.75" customHeight="1">
      <c r="C113" s="91"/>
      <c r="D113" s="91"/>
    </row>
    <row r="114" ht="15.75" customHeight="1">
      <c r="C114" s="91"/>
      <c r="D114" s="91"/>
    </row>
    <row r="115" ht="15.75" customHeight="1">
      <c r="C115" s="91"/>
      <c r="D115" s="91"/>
    </row>
    <row r="116" ht="15.75" customHeight="1">
      <c r="C116" s="91"/>
      <c r="D116" s="91"/>
    </row>
    <row r="117" ht="15.75" customHeight="1">
      <c r="C117" s="91"/>
      <c r="D117" s="91"/>
    </row>
    <row r="118" ht="15.75" customHeight="1">
      <c r="C118" s="91"/>
      <c r="D118" s="91"/>
    </row>
    <row r="119" ht="15.75" customHeight="1">
      <c r="C119" s="91"/>
      <c r="D119" s="91"/>
    </row>
    <row r="120" ht="15.75" customHeight="1">
      <c r="C120" s="91"/>
      <c r="D120" s="91"/>
    </row>
    <row r="121" ht="15.75" customHeight="1">
      <c r="C121" s="91"/>
      <c r="D121" s="91"/>
    </row>
    <row r="122" ht="15.75" customHeight="1">
      <c r="C122" s="91"/>
      <c r="D122" s="91"/>
    </row>
    <row r="123" ht="15.75" customHeight="1">
      <c r="C123" s="91"/>
      <c r="D123" s="91"/>
    </row>
    <row r="124" ht="15.75" customHeight="1">
      <c r="C124" s="91"/>
      <c r="D124" s="91"/>
    </row>
    <row r="125" ht="15.75" customHeight="1">
      <c r="C125" s="91"/>
      <c r="D125" s="91"/>
    </row>
    <row r="126" ht="15.75" customHeight="1">
      <c r="C126" s="91"/>
      <c r="D126" s="91"/>
    </row>
    <row r="127" ht="15.75" customHeight="1">
      <c r="C127" s="91"/>
      <c r="D127" s="91"/>
    </row>
    <row r="128" ht="15.75" customHeight="1">
      <c r="C128" s="91"/>
      <c r="D128" s="91"/>
    </row>
    <row r="129" ht="15.75" customHeight="1">
      <c r="C129" s="91"/>
      <c r="D129" s="91"/>
    </row>
    <row r="130" ht="15.75" customHeight="1">
      <c r="C130" s="91"/>
      <c r="D130" s="91"/>
    </row>
    <row r="131" ht="15.75" customHeight="1">
      <c r="C131" s="91"/>
      <c r="D131" s="91"/>
    </row>
    <row r="132" ht="15.75" customHeight="1">
      <c r="C132" s="91"/>
      <c r="D132" s="91"/>
    </row>
    <row r="133" ht="15.75" customHeight="1">
      <c r="C133" s="91"/>
      <c r="D133" s="91"/>
    </row>
    <row r="134" ht="15.75" customHeight="1">
      <c r="C134" s="91"/>
      <c r="D134" s="91"/>
    </row>
    <row r="135" ht="15.75" customHeight="1">
      <c r="C135" s="91"/>
      <c r="D135" s="91"/>
    </row>
    <row r="136" ht="15.75" customHeight="1">
      <c r="C136" s="91"/>
      <c r="D136" s="91"/>
    </row>
    <row r="137" ht="15.75" customHeight="1">
      <c r="C137" s="91"/>
      <c r="D137" s="91"/>
    </row>
    <row r="138" ht="15.75" customHeight="1">
      <c r="C138" s="91"/>
      <c r="D138" s="91"/>
    </row>
    <row r="139" ht="15.75" customHeight="1">
      <c r="C139" s="91"/>
      <c r="D139" s="91"/>
    </row>
    <row r="140" ht="15.75" customHeight="1">
      <c r="C140" s="91"/>
      <c r="D140" s="91"/>
    </row>
    <row r="141" ht="15.75" customHeight="1">
      <c r="C141" s="91"/>
      <c r="D141" s="91"/>
    </row>
    <row r="142" ht="15.75" customHeight="1">
      <c r="C142" s="91"/>
      <c r="D142" s="91"/>
    </row>
    <row r="143" ht="15.75" customHeight="1">
      <c r="C143" s="91"/>
      <c r="D143" s="91"/>
    </row>
    <row r="144" ht="15.75" customHeight="1">
      <c r="C144" s="91"/>
      <c r="D144" s="91"/>
    </row>
    <row r="145" ht="15.75" customHeight="1">
      <c r="C145" s="91"/>
      <c r="D145" s="91"/>
    </row>
    <row r="146" ht="15.75" customHeight="1">
      <c r="C146" s="91"/>
      <c r="D146" s="91"/>
    </row>
    <row r="147" ht="15.75" customHeight="1">
      <c r="C147" s="91"/>
      <c r="D147" s="91"/>
    </row>
    <row r="148" ht="15.75" customHeight="1">
      <c r="C148" s="91"/>
      <c r="D148" s="91"/>
    </row>
    <row r="149" ht="15.75" customHeight="1">
      <c r="C149" s="91"/>
      <c r="D149" s="91"/>
    </row>
    <row r="150" ht="15.75" customHeight="1">
      <c r="C150" s="91"/>
      <c r="D150" s="91"/>
    </row>
    <row r="151" ht="15.75" customHeight="1">
      <c r="C151" s="91"/>
      <c r="D151" s="91"/>
    </row>
    <row r="152" ht="15.75" customHeight="1">
      <c r="C152" s="91"/>
      <c r="D152" s="91"/>
    </row>
    <row r="153" ht="15.75" customHeight="1">
      <c r="C153" s="91"/>
      <c r="D153" s="91"/>
    </row>
    <row r="154" ht="15.75" customHeight="1">
      <c r="C154" s="91"/>
      <c r="D154" s="91"/>
    </row>
    <row r="155" ht="15.75" customHeight="1">
      <c r="C155" s="91"/>
      <c r="D155" s="91"/>
    </row>
    <row r="156" ht="15.75" customHeight="1">
      <c r="C156" s="91"/>
      <c r="D156" s="91"/>
    </row>
    <row r="157" ht="15.75" customHeight="1">
      <c r="C157" s="91"/>
      <c r="D157" s="91"/>
    </row>
    <row r="158" ht="15.75" customHeight="1">
      <c r="C158" s="91"/>
      <c r="D158" s="91"/>
    </row>
    <row r="159" ht="15.75" customHeight="1">
      <c r="C159" s="91"/>
      <c r="D159" s="91"/>
    </row>
    <row r="160" ht="15.75" customHeight="1">
      <c r="C160" s="91"/>
      <c r="D160" s="91"/>
    </row>
    <row r="161" ht="15.75" customHeight="1">
      <c r="C161" s="91"/>
      <c r="D161" s="91"/>
    </row>
    <row r="162" ht="15.75" customHeight="1">
      <c r="C162" s="91"/>
      <c r="D162" s="91"/>
    </row>
    <row r="163" ht="15.75" customHeight="1">
      <c r="C163" s="91"/>
      <c r="D163" s="91"/>
    </row>
    <row r="164" ht="15.75" customHeight="1">
      <c r="C164" s="91"/>
      <c r="D164" s="91"/>
    </row>
    <row r="165" ht="15.75" customHeight="1">
      <c r="C165" s="91"/>
      <c r="D165" s="91"/>
    </row>
    <row r="166" ht="15.75" customHeight="1">
      <c r="C166" s="91"/>
      <c r="D166" s="91"/>
    </row>
    <row r="167" ht="15.75" customHeight="1">
      <c r="C167" s="91"/>
      <c r="D167" s="91"/>
    </row>
    <row r="168" ht="15.75" customHeight="1">
      <c r="C168" s="91"/>
      <c r="D168" s="91"/>
    </row>
    <row r="169" ht="15.75" customHeight="1">
      <c r="C169" s="91"/>
      <c r="D169" s="91"/>
    </row>
    <row r="170" ht="15.75" customHeight="1">
      <c r="C170" s="91"/>
      <c r="D170" s="91"/>
    </row>
    <row r="171" ht="15.75" customHeight="1">
      <c r="C171" s="91"/>
      <c r="D171" s="91"/>
    </row>
    <row r="172" ht="15.75" customHeight="1">
      <c r="C172" s="91"/>
      <c r="D172" s="91"/>
    </row>
    <row r="173" ht="15.75" customHeight="1">
      <c r="C173" s="91"/>
      <c r="D173" s="91"/>
    </row>
    <row r="174" ht="15.75" customHeight="1">
      <c r="C174" s="91"/>
      <c r="D174" s="91"/>
    </row>
    <row r="175" ht="15.75" customHeight="1">
      <c r="C175" s="9"/>
      <c r="D175" s="9"/>
    </row>
    <row r="176" ht="15.75" customHeight="1">
      <c r="C176" s="9"/>
      <c r="D176" s="9"/>
    </row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">
    <mergeCell ref="C54:C55"/>
    <mergeCell ref="D54:D55"/>
    <mergeCell ref="E54:E55"/>
    <mergeCell ref="F54:F55"/>
    <mergeCell ref="G54:G55"/>
    <mergeCell ref="H54:H55"/>
    <mergeCell ref="I54:I55"/>
    <mergeCell ref="J54:J55"/>
  </mergeCells>
  <printOptions/>
  <pageMargins bottom="0.75" footer="0.0" header="0.0" left="0.7" right="0.7" top="0.75"/>
  <pageSetup scale="75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2014-04-28T00:48:10Z</dcterms:created>
  <dc:creator>Home</dc:creator>
</cp:coreProperties>
</file>