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ERVER04\Acreditación\acreditación\CRITERIOS\DIMENSION 2 GESTION ESTRATEGICA Y RECURSOS INSTITUCIONALES\"/>
    </mc:Choice>
  </mc:AlternateContent>
  <bookViews>
    <workbookView xWindow="0" yWindow="0" windowWidth="26895" windowHeight="10695" activeTab="1"/>
  </bookViews>
  <sheets>
    <sheet name="MISIÓN-VISIÓN" sheetId="1" r:id="rId1"/>
    <sheet name="NORMATIVA" sheetId="2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9" i="2" l="1"/>
  <c r="C28" i="2"/>
  <c r="D28" i="2" s="1"/>
  <c r="C27" i="2"/>
  <c r="C26" i="2"/>
  <c r="C25" i="2"/>
  <c r="D25" i="2" s="1"/>
  <c r="C21" i="2"/>
  <c r="C20" i="2"/>
  <c r="D20" i="2" s="1"/>
  <c r="C19" i="2"/>
  <c r="C18" i="2"/>
  <c r="C17" i="2"/>
  <c r="D17" i="2" s="1"/>
  <c r="C6" i="2"/>
  <c r="C5" i="2"/>
  <c r="C4" i="2"/>
  <c r="C12" i="2"/>
  <c r="C11" i="2"/>
  <c r="M47" i="2"/>
  <c r="L47" i="2"/>
  <c r="D39" i="2"/>
  <c r="B39" i="2"/>
  <c r="D38" i="2"/>
  <c r="B38" i="2"/>
  <c r="D37" i="2"/>
  <c r="B37" i="2"/>
  <c r="J8" i="1"/>
  <c r="I8" i="1"/>
  <c r="I9" i="1"/>
  <c r="J9" i="1"/>
  <c r="F39" i="2" l="1"/>
  <c r="B40" i="2"/>
  <c r="D40" i="2"/>
  <c r="E39" i="2"/>
  <c r="C39" i="2"/>
  <c r="G39" i="2" s="1"/>
  <c r="F38" i="2"/>
  <c r="C38" i="2" s="1"/>
  <c r="F37" i="2"/>
  <c r="E37" i="2" s="1"/>
  <c r="F40" i="2" l="1"/>
  <c r="C37" i="2"/>
  <c r="G37" i="2" s="1"/>
  <c r="E38" i="2"/>
  <c r="G38" i="2" s="1"/>
  <c r="E9" i="1"/>
  <c r="F9" i="1"/>
  <c r="H9" i="1"/>
  <c r="G9" i="1"/>
  <c r="F8" i="1"/>
  <c r="H8" i="1"/>
  <c r="E8" i="1"/>
  <c r="H7" i="1"/>
  <c r="F7" i="1"/>
  <c r="E7" i="1"/>
  <c r="G7" i="1"/>
  <c r="E40" i="2" l="1"/>
  <c r="C40" i="2"/>
  <c r="G40" i="2" l="1"/>
</calcChain>
</file>

<file path=xl/sharedStrings.xml><?xml version="1.0" encoding="utf-8"?>
<sst xmlns="http://schemas.openxmlformats.org/spreadsheetml/2006/main" count="78" uniqueCount="42">
  <si>
    <t>No</t>
  </si>
  <si>
    <t>Si</t>
  </si>
  <si>
    <t>Total general</t>
  </si>
  <si>
    <t>¿Conoce la MISIÓN de la Escuela Naval?]</t>
  </si>
  <si>
    <t>¿Conoce la VISIÓN de la Escuela Naval?</t>
  </si>
  <si>
    <t>CADETES</t>
  </si>
  <si>
    <t>PROFESORES</t>
  </si>
  <si>
    <t>No conozco la visión</t>
  </si>
  <si>
    <t>No conozco la misión</t>
  </si>
  <si>
    <t>PERSONAL DE PLANTA</t>
  </si>
  <si>
    <t>No conozco el Plan Estratégico</t>
  </si>
  <si>
    <t>¿CREE UD. QUE LOS REGLAMENTOS QUE NORMAN LA DOCENCIA EN LA ESCUELA GARANTIZAN UNA EDUCACIÓN DE CALIDAD?</t>
  </si>
  <si>
    <t>CANTIDAD</t>
  </si>
  <si>
    <t>Hay que actualizarlos</t>
  </si>
  <si>
    <t>TOTAL GENERAL</t>
  </si>
  <si>
    <t>¿SIENTE UD. QUE SUS INQUIETUDES O SOLICITUDES DE CARÁCTER ACADÉMICO O DE CUALQUIER TEMA SON RECOGIDOS POR LOS ÓRGANOS DE GESTIÓN ACADÉMICA?</t>
  </si>
  <si>
    <t>¿La Escuela Naval cuenta con reglamentos internos que rigen a los Cadetes</t>
  </si>
  <si>
    <t>Muy en desacuerdo</t>
  </si>
  <si>
    <t>En desacuerdo</t>
  </si>
  <si>
    <t>Neutral</t>
  </si>
  <si>
    <t>De acuerdo</t>
  </si>
  <si>
    <t>Muy de acuerdo</t>
  </si>
  <si>
    <t>¿ El Cadete cuenta con reglamentación específica sobre sus derechos y deberes, tales como: carga académica, calificaciones, promoción, permanencia y egreso, realización de prácticas profesionales, procedimientos de homologación, disciplina entre otros.?]</t>
  </si>
  <si>
    <t>1.5 Proporción de trabajadores que conoce sus funciones descritas en el Reglamento Interno</t>
  </si>
  <si>
    <t>Conoce</t>
  </si>
  <si>
    <t>No conoce</t>
  </si>
  <si>
    <t>Total</t>
  </si>
  <si>
    <t>Tipo de contrato</t>
  </si>
  <si>
    <t>n</t>
  </si>
  <si>
    <t>%</t>
  </si>
  <si>
    <t>Oficiales</t>
  </si>
  <si>
    <t>Gente de Mar</t>
  </si>
  <si>
    <t>Empleados Civiles y PAC</t>
  </si>
  <si>
    <t>3.1 Nivel de satisfacción sobre instancias para presentar inquietudes a la jefatura, según departamento</t>
  </si>
  <si>
    <t>Muy insatisfecho</t>
  </si>
  <si>
    <t>Insatisfecho</t>
  </si>
  <si>
    <t>Indiferente</t>
  </si>
  <si>
    <t>Satisfecho</t>
  </si>
  <si>
    <t>Muy satisfecho</t>
  </si>
  <si>
    <t>Departamento</t>
  </si>
  <si>
    <t>Conozco la visión</t>
  </si>
  <si>
    <t>Conozco el Plan Estratégico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</si>
</sst>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0"/>
      <color rgb="FF000000"/>
      <name val="Calibri Light"/>
      <family val="2"/>
      <scheme val="major"/>
    </font>
    <font>
      <sz val="10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5">
    <xf numFmtId="0" fontId="0" fillId="0" borderId="0" xfId="0"/>
    <xf numFmtId="9" fontId="0" fillId="0" borderId="0" xfId="1" applyFont="1"/>
    <xf numFmtId="0" fontId="0" fillId="0" borderId="1" xfId="0" applyBorder="1"/>
    <xf numFmtId="9" fontId="0" fillId="0" borderId="1" xfId="1" applyFont="1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wrapText="1"/>
    </xf>
    <xf numFmtId="0" fontId="0" fillId="0" borderId="1" xfId="0" applyBorder="1" applyAlignment="1">
      <alignment wrapText="1"/>
    </xf>
    <xf numFmtId="0" fontId="0" fillId="0" borderId="1" xfId="0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2" borderId="1" xfId="0" applyFont="1" applyFill="1" applyBorder="1"/>
    <xf numFmtId="0" fontId="0" fillId="2" borderId="1" xfId="0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3" fillId="0" borderId="0" xfId="0" applyFont="1" applyAlignment="1"/>
    <xf numFmtId="0" fontId="0" fillId="0" borderId="0" xfId="0" applyFont="1" applyAlignment="1"/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3" borderId="7" xfId="0" applyFont="1" applyFill="1" applyBorder="1" applyAlignment="1"/>
    <xf numFmtId="0" fontId="0" fillId="3" borderId="2" xfId="0" applyFont="1" applyFill="1" applyBorder="1" applyAlignment="1">
      <alignment horizontal="center"/>
    </xf>
    <xf numFmtId="9" fontId="0" fillId="3" borderId="8" xfId="1" applyFont="1" applyFill="1" applyBorder="1" applyAlignment="1">
      <alignment horizontal="center"/>
    </xf>
    <xf numFmtId="0" fontId="4" fillId="0" borderId="7" xfId="0" applyFont="1" applyBorder="1" applyAlignment="1"/>
    <xf numFmtId="0" fontId="0" fillId="0" borderId="2" xfId="0" applyFont="1" applyBorder="1" applyAlignment="1">
      <alignment horizontal="center"/>
    </xf>
    <xf numFmtId="9" fontId="0" fillId="4" borderId="8" xfId="1" applyFont="1" applyFill="1" applyBorder="1" applyAlignment="1">
      <alignment horizontal="center"/>
    </xf>
    <xf numFmtId="0" fontId="4" fillId="3" borderId="9" xfId="0" applyFont="1" applyFill="1" applyBorder="1" applyAlignment="1"/>
    <xf numFmtId="0" fontId="0" fillId="3" borderId="5" xfId="0" applyFont="1" applyFill="1" applyBorder="1" applyAlignment="1">
      <alignment horizontal="center"/>
    </xf>
    <xf numFmtId="9" fontId="0" fillId="3" borderId="6" xfId="1" applyFont="1" applyFill="1" applyBorder="1" applyAlignment="1">
      <alignment horizontal="center"/>
    </xf>
    <xf numFmtId="0" fontId="2" fillId="0" borderId="3" xfId="0" applyFont="1" applyBorder="1" applyAlignment="1"/>
    <xf numFmtId="0" fontId="0" fillId="0" borderId="3" xfId="0" applyFont="1" applyBorder="1" applyAlignment="1">
      <alignment horizontal="center"/>
    </xf>
    <xf numFmtId="9" fontId="0" fillId="4" borderId="4" xfId="1" applyFont="1" applyFill="1" applyBorder="1" applyAlignment="1">
      <alignment horizontal="center"/>
    </xf>
    <xf numFmtId="0" fontId="0" fillId="0" borderId="5" xfId="0" applyFont="1" applyBorder="1" applyAlignment="1">
      <alignment horizontal="center"/>
    </xf>
    <xf numFmtId="9" fontId="0" fillId="4" borderId="6" xfId="1" applyFont="1" applyFill="1" applyBorder="1" applyAlignment="1">
      <alignment horizontal="center"/>
    </xf>
    <xf numFmtId="0" fontId="3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/>
    </xf>
    <xf numFmtId="0" fontId="0" fillId="0" borderId="13" xfId="0" applyFont="1" applyBorder="1" applyAlignment="1">
      <alignment horizontal="center"/>
    </xf>
    <xf numFmtId="9" fontId="0" fillId="4" borderId="4" xfId="1" applyNumberFormat="1" applyFont="1" applyFill="1" applyBorder="1" applyAlignment="1">
      <alignment horizontal="center"/>
    </xf>
    <xf numFmtId="9" fontId="0" fillId="0" borderId="0" xfId="0" applyNumberFormat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CONOCIMIEN</a:t>
            </a:r>
            <a:r>
              <a:rPr lang="en-US" baseline="0"/>
              <a:t>TO MISIÓN Y VISIÓN DE LA ESCUELA NAVAL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'MISIÓN-VISIÓN'!$D$7</c:f>
              <c:strCache>
                <c:ptCount val="1"/>
                <c:pt idx="0">
                  <c:v>CADETES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'MISIÓN-VISIÓN'!$E$6:$J$6</c:f>
              <c:strCache>
                <c:ptCount val="6"/>
                <c:pt idx="0">
                  <c:v>No conozco la visión</c:v>
                </c:pt>
                <c:pt idx="1">
                  <c:v>Conozco la visión</c:v>
                </c:pt>
                <c:pt idx="2">
                  <c:v>No conozco la misión</c:v>
                </c:pt>
                <c:pt idx="3">
                  <c:v>Conozco la visión</c:v>
                </c:pt>
                <c:pt idx="4">
                  <c:v>No conozco el Plan Estratégico</c:v>
                </c:pt>
                <c:pt idx="5">
                  <c:v>Conozco el Plan Estratégico</c:v>
                </c:pt>
              </c:strCache>
            </c:strRef>
          </c:cat>
          <c:val>
            <c:numRef>
              <c:f>'MISIÓN-VISIÓN'!$E$7:$J$7</c:f>
              <c:numCache>
                <c:formatCode>0%</c:formatCode>
                <c:ptCount val="6"/>
                <c:pt idx="0">
                  <c:v>1.2345679012345678E-2</c:v>
                </c:pt>
                <c:pt idx="1">
                  <c:v>0.98765432098765427</c:v>
                </c:pt>
                <c:pt idx="2">
                  <c:v>1.2345679012345678E-2</c:v>
                </c:pt>
                <c:pt idx="3">
                  <c:v>0.98765432098765427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BA5-471D-A6AC-EC0DB1C6A5D8}"/>
            </c:ext>
          </c:extLst>
        </c:ser>
        <c:ser>
          <c:idx val="1"/>
          <c:order val="1"/>
          <c:tx>
            <c:strRef>
              <c:f>'MISIÓN-VISIÓN'!$D$8</c:f>
              <c:strCache>
                <c:ptCount val="1"/>
                <c:pt idx="0">
                  <c:v>PROFESORES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'MISIÓN-VISIÓN'!$E$6:$J$6</c:f>
              <c:strCache>
                <c:ptCount val="6"/>
                <c:pt idx="0">
                  <c:v>No conozco la visión</c:v>
                </c:pt>
                <c:pt idx="1">
                  <c:v>Conozco la visión</c:v>
                </c:pt>
                <c:pt idx="2">
                  <c:v>No conozco la misión</c:v>
                </c:pt>
                <c:pt idx="3">
                  <c:v>Conozco la visión</c:v>
                </c:pt>
                <c:pt idx="4">
                  <c:v>No conozco el Plan Estratégico</c:v>
                </c:pt>
                <c:pt idx="5">
                  <c:v>Conozco el Plan Estratégico</c:v>
                </c:pt>
              </c:strCache>
            </c:strRef>
          </c:cat>
          <c:val>
            <c:numRef>
              <c:f>'MISIÓN-VISIÓN'!$E$8:$J$8</c:f>
              <c:numCache>
                <c:formatCode>0%</c:formatCode>
                <c:ptCount val="6"/>
                <c:pt idx="0">
                  <c:v>3.125E-2</c:v>
                </c:pt>
                <c:pt idx="1">
                  <c:v>0.96875</c:v>
                </c:pt>
                <c:pt idx="2">
                  <c:v>0</c:v>
                </c:pt>
                <c:pt idx="3">
                  <c:v>1</c:v>
                </c:pt>
                <c:pt idx="4">
                  <c:v>0.328125</c:v>
                </c:pt>
                <c:pt idx="5">
                  <c:v>0.671875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BA5-471D-A6AC-EC0DB1C6A5D8}"/>
            </c:ext>
          </c:extLst>
        </c:ser>
        <c:ser>
          <c:idx val="2"/>
          <c:order val="2"/>
          <c:tx>
            <c:strRef>
              <c:f>'MISIÓN-VISIÓN'!$D$9</c:f>
              <c:strCache>
                <c:ptCount val="1"/>
                <c:pt idx="0">
                  <c:v>PERSONAL DE PLANTA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'MISIÓN-VISIÓN'!$E$6:$J$6</c:f>
              <c:strCache>
                <c:ptCount val="6"/>
                <c:pt idx="0">
                  <c:v>No conozco la visión</c:v>
                </c:pt>
                <c:pt idx="1">
                  <c:v>Conozco la visión</c:v>
                </c:pt>
                <c:pt idx="2">
                  <c:v>No conozco la misión</c:v>
                </c:pt>
                <c:pt idx="3">
                  <c:v>Conozco la visión</c:v>
                </c:pt>
                <c:pt idx="4">
                  <c:v>No conozco el Plan Estratégico</c:v>
                </c:pt>
                <c:pt idx="5">
                  <c:v>Conozco el Plan Estratégico</c:v>
                </c:pt>
              </c:strCache>
            </c:strRef>
          </c:cat>
          <c:val>
            <c:numRef>
              <c:f>'MISIÓN-VISIÓN'!$E$9:$J$9</c:f>
              <c:numCache>
                <c:formatCode>0%</c:formatCode>
                <c:ptCount val="6"/>
                <c:pt idx="0">
                  <c:v>8.7336244541484712E-2</c:v>
                </c:pt>
                <c:pt idx="1">
                  <c:v>0.9126637554585153</c:v>
                </c:pt>
                <c:pt idx="2">
                  <c:v>4.3668122270742356E-2</c:v>
                </c:pt>
                <c:pt idx="3">
                  <c:v>0.95633187772925765</c:v>
                </c:pt>
                <c:pt idx="4">
                  <c:v>0.32751091703056767</c:v>
                </c:pt>
                <c:pt idx="5">
                  <c:v>0.67248908296943233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BA5-471D-A6AC-EC0DB1C6A5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58230640"/>
        <c:axId val="558231056"/>
      </c:barChart>
      <c:catAx>
        <c:axId val="5582306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8231056"/>
        <c:crosses val="autoZero"/>
        <c:auto val="1"/>
        <c:lblAlgn val="ctr"/>
        <c:lblOffset val="100"/>
        <c:noMultiLvlLbl val="0"/>
      </c:catAx>
      <c:valAx>
        <c:axId val="558231056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82306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1066800</xdr:colOff>
      <xdr:row>10</xdr:row>
      <xdr:rowOff>176211</xdr:rowOff>
    </xdr:from>
    <xdr:to>
      <xdr:col>9</xdr:col>
      <xdr:colOff>561975</xdr:colOff>
      <xdr:row>27</xdr:row>
      <xdr:rowOff>47624</xdr:rowOff>
    </xdr:to>
    <xdr:graphicFrame macro="">
      <xdr:nvGraphicFramePr>
        <xdr:cNvPr id="4" name="Gráfico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NCUESTA%20PLANTA%20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cuesta Planta"/>
      <sheetName val="Respuestas"/>
      <sheetName val="Población encuestada"/>
      <sheetName val="Obj 1"/>
      <sheetName val="Obj 2"/>
      <sheetName val="Obj 3"/>
      <sheetName val="Respuesta a objetivos"/>
      <sheetName val="Form. militar"/>
      <sheetName val="Form. académica"/>
      <sheetName val="Form. profesional"/>
      <sheetName val="Form. valórica"/>
      <sheetName val="Form. física y dep"/>
      <sheetName val="Form. cultural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workbookViewId="0">
      <selection activeCell="M9" sqref="M9"/>
    </sheetView>
  </sheetViews>
  <sheetFormatPr baseColWidth="10" defaultRowHeight="15" x14ac:dyDescent="0.25"/>
  <cols>
    <col min="3" max="3" width="17.42578125" customWidth="1"/>
    <col min="4" max="4" width="35.85546875" customWidth="1"/>
  </cols>
  <sheetData>
    <row r="1" spans="1:10" x14ac:dyDescent="0.25">
      <c r="D1" s="6"/>
      <c r="E1" s="7"/>
      <c r="F1" s="7"/>
      <c r="G1" s="7"/>
      <c r="H1" s="7"/>
      <c r="I1" s="8"/>
      <c r="J1" s="8"/>
    </row>
    <row r="2" spans="1:10" x14ac:dyDescent="0.25">
      <c r="A2" t="s">
        <v>4</v>
      </c>
      <c r="D2" s="6"/>
      <c r="E2" s="7"/>
      <c r="F2" s="7"/>
      <c r="G2" s="7"/>
      <c r="H2" s="7"/>
      <c r="I2" s="8"/>
      <c r="J2" s="8"/>
    </row>
    <row r="3" spans="1:10" x14ac:dyDescent="0.25">
      <c r="A3" t="s">
        <v>0</v>
      </c>
      <c r="B3">
        <v>5</v>
      </c>
      <c r="D3" s="6"/>
      <c r="E3" s="6"/>
      <c r="F3" s="6"/>
      <c r="G3" s="6"/>
      <c r="H3" s="6"/>
      <c r="I3" s="6"/>
      <c r="J3" s="6"/>
    </row>
    <row r="4" spans="1:10" x14ac:dyDescent="0.25">
      <c r="A4" t="s">
        <v>1</v>
      </c>
      <c r="B4">
        <v>400</v>
      </c>
      <c r="D4" s="6"/>
      <c r="E4" s="6"/>
      <c r="F4" s="6"/>
      <c r="G4" s="6"/>
      <c r="H4" s="6"/>
      <c r="I4" s="6"/>
      <c r="J4" s="6"/>
    </row>
    <row r="5" spans="1:10" x14ac:dyDescent="0.25">
      <c r="A5" t="s">
        <v>2</v>
      </c>
      <c r="B5">
        <v>405</v>
      </c>
      <c r="D5" s="6"/>
      <c r="E5" s="6"/>
      <c r="F5" s="6"/>
      <c r="G5" s="6"/>
      <c r="H5" s="6"/>
      <c r="I5" s="6"/>
      <c r="J5" s="6"/>
    </row>
    <row r="6" spans="1:10" ht="45" x14ac:dyDescent="0.25">
      <c r="E6" s="5" t="s">
        <v>7</v>
      </c>
      <c r="F6" s="5" t="s">
        <v>40</v>
      </c>
      <c r="G6" s="5" t="s">
        <v>8</v>
      </c>
      <c r="H6" s="5" t="s">
        <v>40</v>
      </c>
      <c r="I6" s="9" t="s">
        <v>10</v>
      </c>
      <c r="J6" s="10" t="s">
        <v>41</v>
      </c>
    </row>
    <row r="7" spans="1:10" x14ac:dyDescent="0.25">
      <c r="D7" s="2" t="s">
        <v>5</v>
      </c>
      <c r="E7" s="3">
        <f>5/405</f>
        <v>1.2345679012345678E-2</v>
      </c>
      <c r="F7" s="3">
        <f>400/405</f>
        <v>0.98765432098765427</v>
      </c>
      <c r="G7" s="3">
        <f>5/405</f>
        <v>1.2345679012345678E-2</v>
      </c>
      <c r="H7" s="3">
        <f>400/405</f>
        <v>0.98765432098765427</v>
      </c>
      <c r="I7" s="2"/>
      <c r="J7" s="2"/>
    </row>
    <row r="8" spans="1:10" x14ac:dyDescent="0.25">
      <c r="A8" t="s">
        <v>3</v>
      </c>
      <c r="D8" s="2" t="s">
        <v>6</v>
      </c>
      <c r="E8" s="3">
        <f>2/64</f>
        <v>3.125E-2</v>
      </c>
      <c r="F8" s="3">
        <f>62/64</f>
        <v>0.96875</v>
      </c>
      <c r="G8" s="3">
        <v>0</v>
      </c>
      <c r="H8" s="3">
        <f>64/64</f>
        <v>1</v>
      </c>
      <c r="I8" s="3">
        <f>21/64</f>
        <v>0.328125</v>
      </c>
      <c r="J8" s="3">
        <f>43/64</f>
        <v>0.671875</v>
      </c>
    </row>
    <row r="9" spans="1:10" x14ac:dyDescent="0.25">
      <c r="A9" t="s">
        <v>0</v>
      </c>
      <c r="B9">
        <v>5</v>
      </c>
      <c r="D9" s="2" t="s">
        <v>9</v>
      </c>
      <c r="E9" s="3">
        <f>20/229</f>
        <v>8.7336244541484712E-2</v>
      </c>
      <c r="F9" s="3">
        <f>209/229</f>
        <v>0.9126637554585153</v>
      </c>
      <c r="G9" s="3">
        <f>10/229</f>
        <v>4.3668122270742356E-2</v>
      </c>
      <c r="H9" s="3">
        <f>219/229</f>
        <v>0.95633187772925765</v>
      </c>
      <c r="I9" s="3">
        <f>75/229</f>
        <v>0.32751091703056767</v>
      </c>
      <c r="J9" s="3">
        <f>154/229</f>
        <v>0.67248908296943233</v>
      </c>
    </row>
    <row r="10" spans="1:10" x14ac:dyDescent="0.25">
      <c r="A10" t="s">
        <v>1</v>
      </c>
      <c r="B10">
        <v>400</v>
      </c>
    </row>
    <row r="12" spans="1:10" x14ac:dyDescent="0.25">
      <c r="A12" t="s">
        <v>2</v>
      </c>
      <c r="B12">
        <v>405</v>
      </c>
    </row>
  </sheetData>
  <mergeCells count="6">
    <mergeCell ref="E1:F1"/>
    <mergeCell ref="G1:H1"/>
    <mergeCell ref="I1:J1"/>
    <mergeCell ref="E2:F2"/>
    <mergeCell ref="G2:H2"/>
    <mergeCell ref="I2:J2"/>
  </mergeCells>
  <conditionalFormatting sqref="E7:H9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47"/>
  <sheetViews>
    <sheetView tabSelected="1" workbookViewId="0">
      <selection activeCell="K39" sqref="K39"/>
    </sheetView>
  </sheetViews>
  <sheetFormatPr baseColWidth="10" defaultRowHeight="15" x14ac:dyDescent="0.25"/>
  <cols>
    <col min="1" max="1" width="22.42578125" customWidth="1"/>
  </cols>
  <sheetData>
    <row r="2" spans="1:3" x14ac:dyDescent="0.25">
      <c r="A2" t="s">
        <v>11</v>
      </c>
    </row>
    <row r="3" spans="1:3" x14ac:dyDescent="0.25">
      <c r="B3" s="11" t="s">
        <v>12</v>
      </c>
    </row>
    <row r="4" spans="1:3" x14ac:dyDescent="0.25">
      <c r="A4" s="2" t="s">
        <v>13</v>
      </c>
      <c r="B4" s="4">
        <v>10</v>
      </c>
      <c r="C4" s="1">
        <f>B4/B7</f>
        <v>0.15625</v>
      </c>
    </row>
    <row r="5" spans="1:3" x14ac:dyDescent="0.25">
      <c r="A5" s="2" t="s">
        <v>0</v>
      </c>
      <c r="B5" s="4">
        <v>1</v>
      </c>
      <c r="C5" s="1">
        <f>B5/B7</f>
        <v>1.5625E-2</v>
      </c>
    </row>
    <row r="6" spans="1:3" x14ac:dyDescent="0.25">
      <c r="A6" s="2" t="s">
        <v>1</v>
      </c>
      <c r="B6" s="4">
        <v>53</v>
      </c>
      <c r="C6" s="1">
        <f>B6/B7</f>
        <v>0.828125</v>
      </c>
    </row>
    <row r="7" spans="1:3" x14ac:dyDescent="0.25">
      <c r="A7" s="12" t="s">
        <v>14</v>
      </c>
      <c r="B7" s="13">
        <v>64</v>
      </c>
    </row>
    <row r="9" spans="1:3" x14ac:dyDescent="0.25">
      <c r="A9" t="s">
        <v>15</v>
      </c>
    </row>
    <row r="10" spans="1:3" x14ac:dyDescent="0.25">
      <c r="B10" s="11" t="s">
        <v>12</v>
      </c>
    </row>
    <row r="11" spans="1:3" x14ac:dyDescent="0.25">
      <c r="A11" s="2" t="s">
        <v>0</v>
      </c>
      <c r="B11" s="4">
        <v>11</v>
      </c>
      <c r="C11" s="1">
        <f>B11/B13</f>
        <v>0.171875</v>
      </c>
    </row>
    <row r="12" spans="1:3" x14ac:dyDescent="0.25">
      <c r="A12" s="2" t="s">
        <v>1</v>
      </c>
      <c r="B12" s="4">
        <v>53</v>
      </c>
      <c r="C12" s="1">
        <f>B12/B13</f>
        <v>0.828125</v>
      </c>
    </row>
    <row r="13" spans="1:3" x14ac:dyDescent="0.25">
      <c r="A13" s="12" t="s">
        <v>14</v>
      </c>
      <c r="B13" s="14">
        <v>64</v>
      </c>
    </row>
    <row r="16" spans="1:3" x14ac:dyDescent="0.25">
      <c r="A16" t="s">
        <v>16</v>
      </c>
    </row>
    <row r="17" spans="1:4" x14ac:dyDescent="0.25">
      <c r="A17" s="15" t="s">
        <v>17</v>
      </c>
      <c r="B17">
        <v>13</v>
      </c>
      <c r="C17" s="1">
        <f>B17/B22</f>
        <v>3.2098765432098768E-2</v>
      </c>
      <c r="D17" s="44">
        <f>C17+C18</f>
        <v>4.9382716049382713E-2</v>
      </c>
    </row>
    <row r="18" spans="1:4" x14ac:dyDescent="0.25">
      <c r="A18" s="15" t="s">
        <v>18</v>
      </c>
      <c r="B18">
        <v>7</v>
      </c>
      <c r="C18" s="1">
        <f>B18/B22</f>
        <v>1.7283950617283949E-2</v>
      </c>
    </row>
    <row r="19" spans="1:4" x14ac:dyDescent="0.25">
      <c r="A19" s="15" t="s">
        <v>19</v>
      </c>
      <c r="B19">
        <v>154</v>
      </c>
      <c r="C19" s="1">
        <f>B19/B22</f>
        <v>0.38024691358024693</v>
      </c>
    </row>
    <row r="20" spans="1:4" x14ac:dyDescent="0.25">
      <c r="A20" s="15" t="s">
        <v>20</v>
      </c>
      <c r="B20">
        <v>49</v>
      </c>
      <c r="C20" s="1">
        <f>B20/B22</f>
        <v>0.12098765432098765</v>
      </c>
      <c r="D20" s="44">
        <f>C20+C21+C19</f>
        <v>0.95061728395061729</v>
      </c>
    </row>
    <row r="21" spans="1:4" x14ac:dyDescent="0.25">
      <c r="A21" s="15" t="s">
        <v>21</v>
      </c>
      <c r="B21">
        <v>182</v>
      </c>
      <c r="C21" s="1">
        <f>B21/B22</f>
        <v>0.44938271604938274</v>
      </c>
    </row>
    <row r="22" spans="1:4" x14ac:dyDescent="0.25">
      <c r="A22" t="s">
        <v>2</v>
      </c>
      <c r="B22">
        <v>405</v>
      </c>
    </row>
    <row r="24" spans="1:4" x14ac:dyDescent="0.25">
      <c r="A24" t="s">
        <v>22</v>
      </c>
    </row>
    <row r="25" spans="1:4" x14ac:dyDescent="0.25">
      <c r="A25" s="15" t="s">
        <v>17</v>
      </c>
      <c r="B25">
        <v>13</v>
      </c>
      <c r="C25" s="1">
        <f>B25/B30</f>
        <v>3.2098765432098768E-2</v>
      </c>
      <c r="D25" s="44">
        <f>C25+C26</f>
        <v>6.4197530864197536E-2</v>
      </c>
    </row>
    <row r="26" spans="1:4" x14ac:dyDescent="0.25">
      <c r="A26" s="15" t="s">
        <v>18</v>
      </c>
      <c r="B26">
        <v>13</v>
      </c>
      <c r="C26" s="1">
        <f>B26/B30</f>
        <v>3.2098765432098768E-2</v>
      </c>
    </row>
    <row r="27" spans="1:4" x14ac:dyDescent="0.25">
      <c r="A27" s="15" t="s">
        <v>19</v>
      </c>
      <c r="B27">
        <v>119</v>
      </c>
      <c r="C27" s="1">
        <f>B27/B30</f>
        <v>0.29382716049382718</v>
      </c>
    </row>
    <row r="28" spans="1:4" x14ac:dyDescent="0.25">
      <c r="A28" s="15" t="s">
        <v>20</v>
      </c>
      <c r="B28">
        <v>63</v>
      </c>
      <c r="C28" s="1">
        <f>B28/B30</f>
        <v>0.15555555555555556</v>
      </c>
      <c r="D28" s="44">
        <f>C28+C29</f>
        <v>0.64197530864197527</v>
      </c>
    </row>
    <row r="29" spans="1:4" x14ac:dyDescent="0.25">
      <c r="A29" s="15" t="s">
        <v>21</v>
      </c>
      <c r="B29">
        <v>197</v>
      </c>
      <c r="C29" s="1">
        <f>B29/B30</f>
        <v>0.48641975308641977</v>
      </c>
    </row>
    <row r="30" spans="1:4" x14ac:dyDescent="0.25">
      <c r="A30" t="s">
        <v>2</v>
      </c>
      <c r="B30">
        <v>405</v>
      </c>
    </row>
    <row r="33" spans="1:15" x14ac:dyDescent="0.25">
      <c r="A33" s="16" t="s">
        <v>23</v>
      </c>
      <c r="B33" s="17"/>
      <c r="C33" s="17"/>
      <c r="D33" s="17"/>
      <c r="E33" s="17"/>
      <c r="F33" s="17"/>
      <c r="G33" s="17"/>
    </row>
    <row r="34" spans="1:15" x14ac:dyDescent="0.25">
      <c r="A34" s="17"/>
      <c r="B34" s="17"/>
      <c r="C34" s="17"/>
      <c r="D34" s="17"/>
      <c r="E34" s="17"/>
      <c r="F34" s="17"/>
      <c r="G34" s="17"/>
    </row>
    <row r="35" spans="1:15" x14ac:dyDescent="0.25">
      <c r="A35" s="17"/>
      <c r="B35" s="18" t="s">
        <v>24</v>
      </c>
      <c r="C35" s="19"/>
      <c r="D35" s="18" t="s">
        <v>25</v>
      </c>
      <c r="E35" s="19"/>
      <c r="F35" s="18" t="s">
        <v>26</v>
      </c>
      <c r="G35" s="19"/>
    </row>
    <row r="36" spans="1:15" x14ac:dyDescent="0.25">
      <c r="A36" s="11" t="s">
        <v>27</v>
      </c>
      <c r="B36" s="20" t="s">
        <v>28</v>
      </c>
      <c r="C36" s="21" t="s">
        <v>29</v>
      </c>
      <c r="D36" s="20" t="s">
        <v>28</v>
      </c>
      <c r="E36" s="21" t="s">
        <v>29</v>
      </c>
      <c r="F36" s="20" t="s">
        <v>28</v>
      </c>
      <c r="G36" s="21" t="s">
        <v>29</v>
      </c>
    </row>
    <row r="37" spans="1:15" x14ac:dyDescent="0.25">
      <c r="A37" s="22" t="s">
        <v>30</v>
      </c>
      <c r="B37" s="23">
        <f>+COUNTIFS([1]!Resp[1.1 Indique su tipo de contrato],$A37,[1]!Resp[2.5.- ¿Conoce las funciones que usted debe cumplir en su puesto, según lo descrito en la reglamento interno?],"Si")</f>
        <v>23</v>
      </c>
      <c r="C37" s="24">
        <f>+B37/F37</f>
        <v>1</v>
      </c>
      <c r="D37" s="23">
        <f>+COUNTIFS([1]!Resp[1.1 Indique su tipo de contrato],$A37,[1]!Resp[2.5.- ¿Conoce las funciones que usted debe cumplir en su puesto, según lo descrito en la reglamento interno?],"No")</f>
        <v>0</v>
      </c>
      <c r="E37" s="24">
        <f>+D37/F37</f>
        <v>0</v>
      </c>
      <c r="F37" s="23">
        <f>+B37+D37</f>
        <v>23</v>
      </c>
      <c r="G37" s="24">
        <f>+C37+E37</f>
        <v>1</v>
      </c>
    </row>
    <row r="38" spans="1:15" x14ac:dyDescent="0.25">
      <c r="A38" s="25" t="s">
        <v>31</v>
      </c>
      <c r="B38" s="26">
        <f>+COUNTIFS([1]!Resp[1.1 Indique su tipo de contrato],$A38,[1]!Resp[2.5.- ¿Conoce las funciones que usted debe cumplir en su puesto, según lo descrito en la reglamento interno?],"Si")</f>
        <v>153</v>
      </c>
      <c r="C38" s="27">
        <f>+B38/F38</f>
        <v>0.96835443037974689</v>
      </c>
      <c r="D38" s="26">
        <f>+COUNTIFS([1]!Resp[1.1 Indique su tipo de contrato],$A38,[1]!Resp[2.5.- ¿Conoce las funciones que usted debe cumplir en su puesto, según lo descrito en la reglamento interno?],"No")</f>
        <v>5</v>
      </c>
      <c r="E38" s="27">
        <f>+D38/F38</f>
        <v>3.1645569620253167E-2</v>
      </c>
      <c r="F38" s="26">
        <f t="shared" ref="F38:G40" si="0">+B38+D38</f>
        <v>158</v>
      </c>
      <c r="G38" s="27">
        <f t="shared" si="0"/>
        <v>1</v>
      </c>
    </row>
    <row r="39" spans="1:15" x14ac:dyDescent="0.25">
      <c r="A39" s="28" t="s">
        <v>32</v>
      </c>
      <c r="B39" s="29">
        <f>+COUNTIFS([1]!Resp[1.1 Indique su tipo de contrato],$A39,[1]!Resp[2.5.- ¿Conoce las funciones que usted debe cumplir en su puesto, según lo descrito en la reglamento interno?],"Si")</f>
        <v>47</v>
      </c>
      <c r="C39" s="30">
        <f>+B39/F39</f>
        <v>0.97916666666666663</v>
      </c>
      <c r="D39" s="29">
        <f>+COUNTIFS([1]!Resp[1.1 Indique su tipo de contrato],$A39,[1]!Resp[2.5.- ¿Conoce las funciones que usted debe cumplir en su puesto, según lo descrito en la reglamento interno?],"No")</f>
        <v>1</v>
      </c>
      <c r="E39" s="30">
        <f>+D39/F39</f>
        <v>2.0833333333333332E-2</v>
      </c>
      <c r="F39" s="29">
        <f t="shared" si="0"/>
        <v>48</v>
      </c>
      <c r="G39" s="30">
        <f t="shared" si="0"/>
        <v>1</v>
      </c>
    </row>
    <row r="40" spans="1:15" x14ac:dyDescent="0.25">
      <c r="A40" s="31" t="s">
        <v>26</v>
      </c>
      <c r="B40" s="32">
        <f>+SUM(B37:B39)</f>
        <v>223</v>
      </c>
      <c r="C40" s="33">
        <f>+B40/F40</f>
        <v>0.97379912663755464</v>
      </c>
      <c r="D40" s="32">
        <f>+SUM(D37:D39)</f>
        <v>6</v>
      </c>
      <c r="E40" s="33">
        <f>+D40/F40</f>
        <v>2.6200873362445413E-2</v>
      </c>
      <c r="F40" s="34">
        <f>+SUM(F37:F39)</f>
        <v>229</v>
      </c>
      <c r="G40" s="35">
        <f t="shared" si="0"/>
        <v>1</v>
      </c>
    </row>
    <row r="43" spans="1:15" x14ac:dyDescent="0.25">
      <c r="A43" s="36" t="s">
        <v>33</v>
      </c>
      <c r="B43" s="37"/>
      <c r="C43" s="37"/>
      <c r="D43" s="37"/>
      <c r="E43" s="37"/>
      <c r="F43" s="37"/>
      <c r="G43" s="17"/>
      <c r="H43" s="17"/>
      <c r="I43" s="17"/>
      <c r="J43" s="17"/>
      <c r="K43" s="17"/>
      <c r="L43" s="17"/>
      <c r="M43" s="17"/>
      <c r="N43" s="17"/>
      <c r="O43" s="17"/>
    </row>
    <row r="44" spans="1:15" x14ac:dyDescent="0.25">
      <c r="A44" s="16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</row>
    <row r="45" spans="1:15" x14ac:dyDescent="0.25">
      <c r="A45" s="16"/>
      <c r="B45" s="38" t="s">
        <v>34</v>
      </c>
      <c r="C45" s="39"/>
      <c r="D45" s="40" t="s">
        <v>35</v>
      </c>
      <c r="E45" s="40"/>
      <c r="F45" s="38" t="s">
        <v>36</v>
      </c>
      <c r="G45" s="39"/>
      <c r="H45" s="40" t="s">
        <v>37</v>
      </c>
      <c r="I45" s="40"/>
      <c r="J45" s="38" t="s">
        <v>38</v>
      </c>
      <c r="K45" s="39"/>
      <c r="L45" s="38" t="s">
        <v>26</v>
      </c>
      <c r="M45" s="39"/>
    </row>
    <row r="46" spans="1:15" x14ac:dyDescent="0.25">
      <c r="A46" s="31" t="s">
        <v>39</v>
      </c>
      <c r="B46" s="32" t="s">
        <v>28</v>
      </c>
      <c r="C46" s="41" t="s">
        <v>29</v>
      </c>
      <c r="D46" s="42" t="s">
        <v>28</v>
      </c>
      <c r="E46" s="42" t="s">
        <v>29</v>
      </c>
      <c r="F46" s="32" t="s">
        <v>28</v>
      </c>
      <c r="G46" s="41" t="s">
        <v>29</v>
      </c>
      <c r="H46" s="42" t="s">
        <v>28</v>
      </c>
      <c r="I46" s="42" t="s">
        <v>29</v>
      </c>
      <c r="J46" s="32" t="s">
        <v>28</v>
      </c>
      <c r="K46" s="41" t="s">
        <v>29</v>
      </c>
      <c r="L46" s="32" t="s">
        <v>28</v>
      </c>
      <c r="M46" s="41" t="s">
        <v>29</v>
      </c>
    </row>
    <row r="47" spans="1:15" x14ac:dyDescent="0.25">
      <c r="A47" s="31" t="s">
        <v>26</v>
      </c>
      <c r="B47" s="32">
        <v>9</v>
      </c>
      <c r="C47" s="33">
        <v>0.04</v>
      </c>
      <c r="D47" s="32">
        <v>19</v>
      </c>
      <c r="E47" s="33">
        <v>0.08</v>
      </c>
      <c r="F47" s="32">
        <v>14</v>
      </c>
      <c r="G47" s="33">
        <v>0.06</v>
      </c>
      <c r="H47" s="32">
        <v>92</v>
      </c>
      <c r="I47" s="43">
        <v>0.4</v>
      </c>
      <c r="J47" s="32">
        <v>95</v>
      </c>
      <c r="K47" s="43">
        <v>0.41</v>
      </c>
      <c r="L47" s="32">
        <f>B47+D47+F47+H47+J47</f>
        <v>229</v>
      </c>
      <c r="M47" s="33">
        <f>C47+E47+G47+I47+K47</f>
        <v>0.99</v>
      </c>
    </row>
  </sheetData>
  <mergeCells count="9">
    <mergeCell ref="H45:I45"/>
    <mergeCell ref="J45:K45"/>
    <mergeCell ref="L45:M45"/>
    <mergeCell ref="B35:C35"/>
    <mergeCell ref="D35:E35"/>
    <mergeCell ref="F35:G35"/>
    <mergeCell ref="B45:C45"/>
    <mergeCell ref="D45:E45"/>
    <mergeCell ref="F45:G4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MISIÓN-VISIÓN</vt:lpstr>
      <vt:lpstr>NORMATIVA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B06 Jefe Acreditación T1 Carolina Cuadra L.</dc:creator>
  <cp:lastModifiedBy>B06 Jefe Acreditación T1 Carolina Cuadra L.</cp:lastModifiedBy>
  <dcterms:created xsi:type="dcterms:W3CDTF">2024-05-15T23:05:42Z</dcterms:created>
  <dcterms:modified xsi:type="dcterms:W3CDTF">2024-05-16T01:51:29Z</dcterms:modified>
</cp:coreProperties>
</file>