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olors1.xml" ContentType="application/vnd.ms-office.chartcolorstyle+xml"/>
  <Override PartName="/xl/charts/style1.xml" ContentType="application/vnd.ms-office.chartstyle+xml"/>
  <Override PartName="/xl/drawings/drawing1.xml" ContentType="application/vnd.openxmlformats-officedocument.drawing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750" windowHeight="6800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<sst xmlns="http://schemas.openxmlformats.org/spreadsheetml/2006/main" count="96" uniqueCount="60">
  <si>
    <t>ESCUELA NAVAL - Estabilidad y Estiba - 3L</t>
  </si>
  <si>
    <t xml:space="preserve">ÁREA DEL PLANO DE FLOTACIÓN &amp; CENTRO DE FLOTACIÓN </t>
  </si>
  <si>
    <t>Nombre:</t>
  </si>
  <si>
    <t>Ignacio Andrés Sánchez Santambrogio</t>
  </si>
  <si>
    <t xml:space="preserve">Fecha: </t>
  </si>
  <si>
    <t>Patrullero "YP"</t>
  </si>
  <si>
    <t xml:space="preserve">Lpp = </t>
  </si>
  <si>
    <t>pie</t>
  </si>
  <si>
    <t>Separación entre estaciones (dx)=</t>
  </si>
  <si>
    <t>DWL =</t>
  </si>
  <si>
    <t>Separación entre líneas de agua (dz)=</t>
  </si>
  <si>
    <t>TABLA DE OFFSETS para el patrullero "YP"</t>
  </si>
  <si>
    <t>LAS MEDIA MANGAS ESTÁN EN PIE MEDIDAS DESDE CRUJÍA</t>
  </si>
  <si>
    <t>ESTACIÓN NUMERO</t>
  </si>
  <si>
    <t>LÍNEA DE AGUA</t>
  </si>
  <si>
    <t>FP</t>
  </si>
  <si>
    <t>AP</t>
  </si>
  <si>
    <t>(pie)</t>
  </si>
  <si>
    <t>Multiplicador de Simpson</t>
  </si>
  <si>
    <t>Distancia desde FP (pie)</t>
  </si>
  <si>
    <t>Calado (pie)</t>
  </si>
  <si>
    <r>
      <rPr>
        <b/>
        <sz val="10"/>
        <rFont val="Arial"/>
        <charset val="134"/>
      </rPr>
      <t>Área Plano Flotación (pie</t>
    </r>
    <r>
      <rPr>
        <b/>
        <vertAlign val="superscript"/>
        <sz val="10"/>
        <rFont val="Arial"/>
        <charset val="134"/>
      </rPr>
      <t>2</t>
    </r>
    <r>
      <rPr>
        <b/>
        <sz val="10"/>
        <rFont val="Arial"/>
        <charset val="134"/>
      </rPr>
      <t>)</t>
    </r>
  </si>
  <si>
    <t>Posición Longitudinal Centro de Flotación (pie) desde FP</t>
  </si>
  <si>
    <t>SIMPSON</t>
  </si>
  <si>
    <t>10 pie WL</t>
  </si>
  <si>
    <t>8 pie WL</t>
  </si>
  <si>
    <t>6 pie WL</t>
  </si>
  <si>
    <t>4 pie WL</t>
  </si>
  <si>
    <t>2 pie WL</t>
  </si>
  <si>
    <t>WL 10 PIES</t>
  </si>
  <si>
    <t>MOMENTO</t>
  </si>
  <si>
    <t>PRODUCTO</t>
  </si>
  <si>
    <t xml:space="preserve">SUMA </t>
  </si>
  <si>
    <t>WL 8 PIES</t>
  </si>
  <si>
    <t>WL 6 PIES</t>
  </si>
  <si>
    <t>WL 4 PIES</t>
  </si>
  <si>
    <t>WL 2 PIES</t>
  </si>
  <si>
    <t>ESCUELA NAVAL -  Estabilidad y Estiba - 3L</t>
  </si>
  <si>
    <t>ÁREA DE SECCIONES &amp; VOLUMEN SUMERGIDO</t>
  </si>
  <si>
    <t>Patrullero "3L"</t>
  </si>
  <si>
    <t>LAS MEDIA-MANGAS ESTÁN MEDIDAS EN PIE DESDE LA LÍNEA DE CRUJÍA</t>
  </si>
  <si>
    <t>NÚMERO DE ESTACIONES</t>
  </si>
  <si>
    <t>PPr</t>
  </si>
  <si>
    <t>PPp</t>
  </si>
  <si>
    <t>Multip de</t>
  </si>
  <si>
    <t>Simpson</t>
  </si>
  <si>
    <r>
      <rPr>
        <b/>
        <sz val="10"/>
        <rFont val="Arial"/>
        <charset val="134"/>
      </rPr>
      <t>ÁREA DE SECCIÓN (pie</t>
    </r>
    <r>
      <rPr>
        <b/>
        <vertAlign val="superscript"/>
        <sz val="10"/>
        <rFont val="Arial"/>
        <charset val="134"/>
      </rPr>
      <t>2</t>
    </r>
    <r>
      <rPr>
        <b/>
        <sz val="10"/>
        <rFont val="Arial"/>
        <charset val="134"/>
      </rPr>
      <t>)</t>
    </r>
  </si>
  <si>
    <t>WL de 10 pie</t>
  </si>
  <si>
    <t>WL  de 8 pie</t>
  </si>
  <si>
    <t>WL  de 6 pie</t>
  </si>
  <si>
    <t>WL de 4 pie</t>
  </si>
  <si>
    <t>WL de 2 pie</t>
  </si>
  <si>
    <r>
      <rPr>
        <b/>
        <sz val="10"/>
        <rFont val="Arial"/>
        <charset val="134"/>
      </rPr>
      <t>Volumen sumergido (pie</t>
    </r>
    <r>
      <rPr>
        <b/>
        <vertAlign val="superscript"/>
        <sz val="10"/>
        <rFont val="Arial"/>
        <charset val="134"/>
      </rPr>
      <t>3</t>
    </r>
    <r>
      <rPr>
        <b/>
        <sz val="10"/>
        <rFont val="Arial"/>
        <charset val="134"/>
      </rPr>
      <t>)</t>
    </r>
  </si>
  <si>
    <t>Desplazamiento (LT)</t>
  </si>
  <si>
    <t>Densidad del agua salada</t>
  </si>
  <si>
    <r>
      <rPr>
        <sz val="10"/>
        <rFont val="Arial"/>
        <charset val="134"/>
      </rPr>
      <t>(lb s</t>
    </r>
    <r>
      <rPr>
        <vertAlign val="superscript"/>
        <sz val="10"/>
        <rFont val="Arial"/>
        <charset val="134"/>
      </rPr>
      <t>2</t>
    </r>
    <r>
      <rPr>
        <sz val="10"/>
        <rFont val="Arial"/>
        <charset val="134"/>
      </rPr>
      <t>)/pie</t>
    </r>
    <r>
      <rPr>
        <vertAlign val="superscript"/>
        <sz val="10"/>
        <rFont val="Arial"/>
        <charset val="134"/>
      </rPr>
      <t>4</t>
    </r>
  </si>
  <si>
    <t>Aceleración de gravedad</t>
  </si>
  <si>
    <r>
      <rPr>
        <sz val="10"/>
        <rFont val="Arial"/>
        <charset val="134"/>
      </rPr>
      <t>pie/s</t>
    </r>
    <r>
      <rPr>
        <vertAlign val="superscript"/>
        <sz val="10"/>
        <rFont val="Arial"/>
        <charset val="134"/>
      </rPr>
      <t>2</t>
    </r>
  </si>
  <si>
    <t>1 Tonelada Larga</t>
  </si>
  <si>
    <t>lb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</si>
</sst>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.0"/>
  </numFmts>
  <fonts count="28">
    <font>
      <sz val="10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b/>
      <sz val="10"/>
      <color theme="0"/>
      <name val="Arial"/>
      <charset val="134"/>
    </font>
    <font>
      <b/>
      <sz val="10"/>
      <name val="Arial"/>
      <charset val="134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vertAlign val="superscript"/>
      <sz val="10"/>
      <name val="Arial"/>
      <charset val="134"/>
    </font>
    <font>
      <b/>
      <vertAlign val="superscript"/>
      <sz val="10"/>
      <name val="Arial"/>
      <charset val="134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"/>
        <bgColor theme="4" tint="0.79998168889431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theme="4"/>
      </left>
      <right style="thin">
        <color theme="0"/>
      </right>
      <top style="thin">
        <color theme="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4"/>
      </top>
      <bottom style="thin">
        <color theme="0"/>
      </bottom>
      <diagonal/>
    </border>
    <border>
      <left style="thin">
        <color theme="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theme="4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8" borderId="5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4" applyNumberFormat="0" applyFill="0" applyAlignment="0" applyProtection="0">
      <alignment vertical="center"/>
    </xf>
    <xf numFmtId="0" fontId="13" fillId="0" borderId="54" applyNumberFormat="0" applyFill="0" applyAlignment="0" applyProtection="0">
      <alignment vertical="center"/>
    </xf>
    <xf numFmtId="0" fontId="14" fillId="0" borderId="5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9" borderId="56" applyNumberFormat="0" applyAlignment="0" applyProtection="0">
      <alignment vertical="center"/>
    </xf>
    <xf numFmtId="0" fontId="16" fillId="10" borderId="57" applyNumberFormat="0" applyAlignment="0" applyProtection="0">
      <alignment vertical="center"/>
    </xf>
    <xf numFmtId="0" fontId="17" fillId="10" borderId="56" applyNumberFormat="0" applyAlignment="0" applyProtection="0">
      <alignment vertical="center"/>
    </xf>
    <xf numFmtId="0" fontId="18" fillId="11" borderId="58" applyNumberFormat="0" applyAlignment="0" applyProtection="0">
      <alignment vertical="center"/>
    </xf>
    <xf numFmtId="0" fontId="19" fillId="0" borderId="59" applyNumberFormat="0" applyFill="0" applyAlignment="0" applyProtection="0">
      <alignment vertical="center"/>
    </xf>
    <xf numFmtId="0" fontId="20" fillId="0" borderId="60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</cellStyleXfs>
  <cellXfs count="9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2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78" fontId="0" fillId="0" borderId="13" xfId="0" applyNumberFormat="1" applyBorder="1" applyAlignment="1">
      <alignment horizontal="center"/>
    </xf>
    <xf numFmtId="0" fontId="1" fillId="0" borderId="14" xfId="0" applyFont="1" applyBorder="1" applyAlignment="1">
      <alignment horizontal="center"/>
    </xf>
    <xf numFmtId="178" fontId="0" fillId="0" borderId="15" xfId="0" applyNumberFormat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0" fillId="2" borderId="16" xfId="0" applyFill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2" fontId="0" fillId="3" borderId="1" xfId="0" applyNumberFormat="1" applyFill="1" applyBorder="1"/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3" borderId="17" xfId="0" applyFill="1" applyBorder="1"/>
    <xf numFmtId="0" fontId="0" fillId="3" borderId="6" xfId="0" applyFill="1" applyBorder="1"/>
    <xf numFmtId="0" fontId="0" fillId="3" borderId="18" xfId="0" applyFill="1" applyBorder="1"/>
    <xf numFmtId="58" fontId="0" fillId="3" borderId="17" xfId="0" applyNumberFormat="1" applyFill="1" applyBorder="1"/>
    <xf numFmtId="0" fontId="0" fillId="3" borderId="0" xfId="0" applyFill="1"/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8" fontId="0" fillId="0" borderId="28" xfId="0" applyNumberFormat="1" applyBorder="1" applyAlignment="1">
      <alignment horizontal="center"/>
    </xf>
    <xf numFmtId="0" fontId="0" fillId="3" borderId="7" xfId="0" applyFill="1" applyBorder="1"/>
    <xf numFmtId="0" fontId="0" fillId="3" borderId="29" xfId="0" applyFill="1" applyBorder="1"/>
    <xf numFmtId="0" fontId="0" fillId="3" borderId="8" xfId="0" applyFill="1" applyBorder="1"/>
    <xf numFmtId="0" fontId="0" fillId="3" borderId="13" xfId="0" applyFill="1" applyBorder="1"/>
    <xf numFmtId="178" fontId="0" fillId="0" borderId="30" xfId="0" applyNumberFormat="1" applyBorder="1" applyAlignment="1">
      <alignment horizontal="center"/>
    </xf>
    <xf numFmtId="0" fontId="0" fillId="3" borderId="10" xfId="0" applyFill="1" applyBorder="1"/>
    <xf numFmtId="0" fontId="2" fillId="0" borderId="1" xfId="0" applyFont="1" applyBorder="1" applyAlignment="1">
      <alignment horizontal="center"/>
    </xf>
    <xf numFmtId="0" fontId="0" fillId="0" borderId="17" xfId="0" applyBorder="1"/>
    <xf numFmtId="0" fontId="2" fillId="0" borderId="18" xfId="0" applyFont="1" applyBorder="1"/>
    <xf numFmtId="0" fontId="1" fillId="0" borderId="9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178" fontId="0" fillId="3" borderId="19" xfId="0" applyNumberFormat="1" applyFill="1" applyBorder="1"/>
    <xf numFmtId="178" fontId="0" fillId="3" borderId="37" xfId="0" applyNumberFormat="1" applyFill="1" applyBorder="1"/>
    <xf numFmtId="178" fontId="0" fillId="3" borderId="7" xfId="0" applyNumberFormat="1" applyFill="1" applyBorder="1"/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178" fontId="0" fillId="3" borderId="41" xfId="0" applyNumberFormat="1" applyFill="1" applyBorder="1"/>
    <xf numFmtId="178" fontId="0" fillId="3" borderId="42" xfId="0" applyNumberFormat="1" applyFill="1" applyBorder="1"/>
    <xf numFmtId="178" fontId="0" fillId="3" borderId="43" xfId="0" applyNumberFormat="1" applyFill="1" applyBorder="1"/>
    <xf numFmtId="0" fontId="3" fillId="4" borderId="44" xfId="16" applyFont="1" applyFill="1" applyBorder="1"/>
    <xf numFmtId="0" fontId="3" fillId="4" borderId="45" xfId="16" applyFont="1" applyFill="1" applyBorder="1"/>
    <xf numFmtId="0" fontId="4" fillId="2" borderId="0" xfId="16" applyFont="1" applyFill="1" applyBorder="1"/>
    <xf numFmtId="0" fontId="4" fillId="0" borderId="0" xfId="16" applyFont="1" applyFill="1" applyBorder="1"/>
    <xf numFmtId="0" fontId="3" fillId="4" borderId="46" xfId="16" applyFont="1" applyFill="1" applyBorder="1"/>
    <xf numFmtId="0" fontId="5" fillId="5" borderId="47" xfId="16" applyFont="1" applyFill="1" applyBorder="1"/>
    <xf numFmtId="0" fontId="4" fillId="6" borderId="0" xfId="16" applyFont="1" applyFill="1" applyBorder="1"/>
    <xf numFmtId="0" fontId="5" fillId="0" borderId="47" xfId="16" applyFont="1" applyFill="1" applyBorder="1"/>
    <xf numFmtId="0" fontId="4" fillId="7" borderId="0" xfId="16" applyFont="1" applyFill="1" applyBorder="1"/>
    <xf numFmtId="0" fontId="1" fillId="0" borderId="4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178" fontId="0" fillId="3" borderId="49" xfId="0" applyNumberFormat="1" applyFill="1" applyBorder="1"/>
    <xf numFmtId="0" fontId="0" fillId="8" borderId="50" xfId="8"/>
    <xf numFmtId="178" fontId="0" fillId="3" borderId="51" xfId="0" applyNumberFormat="1" applyFill="1" applyBorder="1"/>
    <xf numFmtId="0" fontId="3" fillId="4" borderId="52" xfId="16" applyFont="1" applyFill="1" applyBorder="1"/>
    <xf numFmtId="0" fontId="5" fillId="5" borderId="53" xfId="16" applyFont="1" applyFill="1" applyBorder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MX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Volumen Sumergido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Sumergido'!$A$35</c:f>
              <c:strCache>
                <c:ptCount val="1"/>
                <c:pt idx="0">
                  <c:v>WL de 10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4.46666666666667</c:v>
                </c:pt>
                <c:pt idx="1">
                  <c:v>49.0666666666667</c:v>
                </c:pt>
                <c:pt idx="2">
                  <c:v>100.266666666667</c:v>
                </c:pt>
                <c:pt idx="3">
                  <c:v>141</c:v>
                </c:pt>
                <c:pt idx="4">
                  <c:v>159.866666666667</c:v>
                </c:pt>
                <c:pt idx="5">
                  <c:v>167.4</c:v>
                </c:pt>
                <c:pt idx="6">
                  <c:v>162.533333333333</c:v>
                </c:pt>
                <c:pt idx="7">
                  <c:v>152.133333333333</c:v>
                </c:pt>
                <c:pt idx="8">
                  <c:v>137.733333333333</c:v>
                </c:pt>
                <c:pt idx="9">
                  <c:v>118.333333333333</c:v>
                </c:pt>
                <c:pt idx="10">
                  <c:v>107.8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'Volumen Sumergido'!$A$36</c:f>
              <c:strCache>
                <c:ptCount val="1"/>
                <c:pt idx="0">
                  <c:v>WL  de 8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elete val="1"/>
          </c:dLbls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1.26666666666667</c:v>
                </c:pt>
                <c:pt idx="1">
                  <c:v>30.3333333333333</c:v>
                </c:pt>
                <c:pt idx="2">
                  <c:v>67.8666666666667</c:v>
                </c:pt>
                <c:pt idx="3">
                  <c:v>102.133333333333</c:v>
                </c:pt>
                <c:pt idx="4">
                  <c:v>117.466666666667</c:v>
                </c:pt>
                <c:pt idx="5">
                  <c:v>123.733333333333</c:v>
                </c:pt>
                <c:pt idx="6">
                  <c:v>119.266666666667</c:v>
                </c:pt>
                <c:pt idx="7">
                  <c:v>109.333333333333</c:v>
                </c:pt>
                <c:pt idx="8">
                  <c:v>96.1333333333333</c:v>
                </c:pt>
                <c:pt idx="9">
                  <c:v>78.3333333333333</c:v>
                </c:pt>
                <c:pt idx="10">
                  <c:v>69.4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'Volumen Sumergido'!$A$37</c:f>
              <c:strCache>
                <c:ptCount val="1"/>
                <c:pt idx="0">
                  <c:v>WL 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elete val="1"/>
          </c:dLbls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0.0666666666666667</c:v>
                </c:pt>
                <c:pt idx="1">
                  <c:v>16</c:v>
                </c:pt>
                <c:pt idx="2">
                  <c:v>39.9333333333333</c:v>
                </c:pt>
                <c:pt idx="3">
                  <c:v>65.8</c:v>
                </c:pt>
                <c:pt idx="4">
                  <c:v>76.6666666666667</c:v>
                </c:pt>
                <c:pt idx="5">
                  <c:v>80.9333333333333</c:v>
                </c:pt>
                <c:pt idx="6">
                  <c:v>76.8666666666667</c:v>
                </c:pt>
                <c:pt idx="7">
                  <c:v>67.4666666666667</c:v>
                </c:pt>
                <c:pt idx="8">
                  <c:v>55.8666666666667</c:v>
                </c:pt>
                <c:pt idx="9">
                  <c:v>39.5333333333333</c:v>
                </c:pt>
                <c:pt idx="10">
                  <c:v>32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'Volumen Sumergido'!$A$38</c:f>
              <c:strCache>
                <c:ptCount val="1"/>
                <c:pt idx="0">
                  <c:v>WL de 4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elete val="1"/>
          </c:dLbls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6.33333333333333</c:v>
                </c:pt>
                <c:pt idx="2">
                  <c:v>18.0666666666667</c:v>
                </c:pt>
                <c:pt idx="3">
                  <c:v>33.2666666666667</c:v>
                </c:pt>
                <c:pt idx="4">
                  <c:v>38.8</c:v>
                </c:pt>
                <c:pt idx="5">
                  <c:v>40.6666666666667</c:v>
                </c:pt>
                <c:pt idx="6">
                  <c:v>36.6</c:v>
                </c:pt>
                <c:pt idx="7">
                  <c:v>28.7333333333333</c:v>
                </c:pt>
                <c:pt idx="8">
                  <c:v>18.9333333333333</c:v>
                </c:pt>
                <c:pt idx="9">
                  <c:v>4.86666666666667</c:v>
                </c:pt>
                <c:pt idx="10">
                  <c:v>2.33333333333333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'Volumen Sumergido'!$A$39</c:f>
              <c:strCache>
                <c:ptCount val="1"/>
                <c:pt idx="0">
                  <c:v>WL de 2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elete val="1"/>
          </c:dLbls>
          <c:xVal>
            <c:numRef>
              <c:f>'Volumen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Sumergido'!$B$39:$L$39</c:f>
              <c:numCache>
                <c:formatCode>0.00</c:formatCode>
                <c:ptCount val="11"/>
                <c:pt idx="0">
                  <c:v>0</c:v>
                </c:pt>
                <c:pt idx="1">
                  <c:v>1.06666666666667</c:v>
                </c:pt>
                <c:pt idx="2">
                  <c:v>4.2</c:v>
                </c:pt>
                <c:pt idx="3">
                  <c:v>8.86666666666667</c:v>
                </c:pt>
                <c:pt idx="4">
                  <c:v>9.4</c:v>
                </c:pt>
                <c:pt idx="5">
                  <c:v>8.53333333333333</c:v>
                </c:pt>
                <c:pt idx="6">
                  <c:v>3.66666666666667</c:v>
                </c:pt>
                <c:pt idx="7">
                  <c:v>1.33333333333333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8204767"/>
        <c:axId val="1128205183"/>
      </c:scatterChart>
      <c:valAx>
        <c:axId val="1128204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Secciones</a:t>
                </a:r>
                <a:endParaRPr lang="es-C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128205183"/>
        <c:crosses val="autoZero"/>
        <c:crossBetween val="midCat"/>
      </c:valAx>
      <c:valAx>
        <c:axId val="1128205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Área</a:t>
                </a:r>
                <a:r>
                  <a:rPr lang="es-CL" baseline="0"/>
                  <a:t> secciones (pie2)</a:t>
                </a:r>
                <a:endParaRPr lang="es-C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128204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MX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92b7934a-5064-4b01-9518-990e58ad4bb6}"/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s-MX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18</xdr:col>
      <xdr:colOff>171450</xdr:colOff>
      <xdr:row>15</xdr:row>
      <xdr:rowOff>80010</xdr:rowOff>
    </xdr:from>
    <xdr:to>
      <xdr:col>25</xdr:col>
      <xdr:colOff>72390</xdr:colOff>
      <xdr:row>37</xdr:row>
      <xdr:rowOff>11430</xdr:rowOff>
    </xdr:to>
    <xdr:graphicFrame>
      <xdr:nvGraphicFramePr>
        <xdr:cNvPr id="3" name="Gráfico 2"/>
        <xdr:cNvGraphicFramePr/>
      </xdr:nvGraphicFramePr>
      <xdr:xfrm>
        <a:off x="11609070" y="2524760"/>
        <a:ext cx="4168140" cy="3576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5"/>
  <sheetViews>
    <sheetView tabSelected="1" zoomScale="70" zoomScaleNormal="70" topLeftCell="A20" workbookViewId="0">
      <selection activeCell="Q58" sqref="Q58"/>
    </sheetView>
  </sheetViews>
  <sheetFormatPr defaultColWidth="8.72727272727273" defaultRowHeight="12.5"/>
  <cols>
    <col min="1" max="1" width="16.5545454545455" customWidth="1"/>
    <col min="5" max="5" width="11.7818181818182" customWidth="1"/>
    <col min="8" max="8" width="9.54545454545454"/>
    <col min="9" max="9" width="9.63636363636364"/>
    <col min="10" max="10" width="10.5454545454545"/>
    <col min="12" max="14" width="9.54545454545454"/>
  </cols>
  <sheetData>
    <row r="1" ht="13" spans="1:1">
      <c r="A1" s="1" t="s">
        <v>0</v>
      </c>
    </row>
    <row r="2" ht="13" spans="1:1">
      <c r="A2" s="1"/>
    </row>
    <row r="3" ht="13" spans="1:12">
      <c r="A3" s="1" t="s">
        <v>1</v>
      </c>
      <c r="H3" s="3" t="s">
        <v>2</v>
      </c>
      <c r="I3" s="38" t="s">
        <v>3</v>
      </c>
      <c r="J3" s="39"/>
      <c r="K3" s="39"/>
      <c r="L3" s="40"/>
    </row>
    <row r="4" ht="13" spans="8:12">
      <c r="H4" s="3" t="s">
        <v>4</v>
      </c>
      <c r="I4" s="41">
        <v>45999</v>
      </c>
      <c r="J4" s="39"/>
      <c r="K4" s="39"/>
      <c r="L4" s="40"/>
    </row>
    <row r="5" ht="13" spans="8:8">
      <c r="H5" s="2"/>
    </row>
    <row r="6" ht="13" spans="1:2">
      <c r="A6" s="4" t="s">
        <v>5</v>
      </c>
      <c r="B6" s="4"/>
    </row>
    <row r="7" spans="2:10">
      <c r="B7" s="5" t="s">
        <v>6</v>
      </c>
      <c r="C7">
        <v>101.7</v>
      </c>
      <c r="D7" s="6" t="s">
        <v>7</v>
      </c>
      <c r="E7" s="6" t="s">
        <v>8</v>
      </c>
      <c r="I7" s="42">
        <f>LPP/(11-1)</f>
        <v>10.17</v>
      </c>
      <c r="J7" s="6" t="s">
        <v>7</v>
      </c>
    </row>
    <row r="8" spans="2:10">
      <c r="B8" s="5" t="s">
        <v>9</v>
      </c>
      <c r="C8">
        <v>6</v>
      </c>
      <c r="D8" s="6" t="s">
        <v>7</v>
      </c>
      <c r="E8" s="6" t="s">
        <v>10</v>
      </c>
      <c r="I8" s="42">
        <f>10/(11-1)</f>
        <v>1</v>
      </c>
      <c r="J8" s="6" t="s">
        <v>7</v>
      </c>
    </row>
    <row r="10" ht="13.25"/>
    <row r="11" ht="13.75" spans="1:12">
      <c r="A11" s="7"/>
      <c r="B11" s="8" t="s">
        <v>11</v>
      </c>
      <c r="C11" s="9"/>
      <c r="D11" s="9"/>
      <c r="E11" s="9"/>
      <c r="F11" s="9"/>
      <c r="G11" s="9"/>
      <c r="H11" s="9"/>
      <c r="I11" s="9"/>
      <c r="J11" s="9"/>
      <c r="K11" s="9"/>
      <c r="L11" s="43"/>
    </row>
    <row r="12" spans="1:12">
      <c r="A12" s="10"/>
      <c r="L12" s="44"/>
    </row>
    <row r="13" spans="1:12">
      <c r="A13" s="10"/>
      <c r="B13" s="11" t="s">
        <v>12</v>
      </c>
      <c r="C13" s="12"/>
      <c r="D13" s="12"/>
      <c r="E13" s="12"/>
      <c r="F13" s="12"/>
      <c r="G13" s="12"/>
      <c r="H13" s="12"/>
      <c r="I13" s="12"/>
      <c r="J13" s="12"/>
      <c r="K13" s="12"/>
      <c r="L13" s="45"/>
    </row>
    <row r="14" spans="1:12">
      <c r="A14" s="10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46"/>
    </row>
    <row r="15" ht="13" spans="1:12">
      <c r="A15" s="10"/>
      <c r="B15" s="14" t="s">
        <v>13</v>
      </c>
      <c r="C15" s="14"/>
      <c r="D15" s="14"/>
      <c r="E15" s="14"/>
      <c r="F15" s="14"/>
      <c r="G15" s="14"/>
      <c r="H15" s="14"/>
      <c r="I15" s="14"/>
      <c r="J15" s="14"/>
      <c r="K15" s="14"/>
      <c r="L15" s="47"/>
    </row>
    <row r="16" ht="13" spans="1:12">
      <c r="A16" s="15" t="s">
        <v>14</v>
      </c>
      <c r="B16" s="16" t="s">
        <v>15</v>
      </c>
      <c r="C16" s="17"/>
      <c r="D16" s="17"/>
      <c r="E16" s="17"/>
      <c r="F16" s="17"/>
      <c r="G16" s="17"/>
      <c r="H16" s="17"/>
      <c r="I16" s="17"/>
      <c r="J16" s="17"/>
      <c r="K16" s="17"/>
      <c r="L16" s="48" t="s">
        <v>16</v>
      </c>
    </row>
    <row r="17" ht="13" spans="1:12">
      <c r="A17" s="62" t="s">
        <v>17</v>
      </c>
      <c r="B17" s="19">
        <v>0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7</v>
      </c>
      <c r="J17" s="20">
        <v>8</v>
      </c>
      <c r="K17" s="20">
        <v>9</v>
      </c>
      <c r="L17" s="50">
        <v>10</v>
      </c>
    </row>
    <row r="18" ht="13" spans="1:12">
      <c r="A18" s="21">
        <v>10</v>
      </c>
      <c r="B18" s="22">
        <v>1.1</v>
      </c>
      <c r="C18" s="22">
        <v>5.2</v>
      </c>
      <c r="D18" s="22">
        <v>8.6</v>
      </c>
      <c r="E18" s="22">
        <v>10.1</v>
      </c>
      <c r="F18" s="22">
        <v>10.8</v>
      </c>
      <c r="G18" s="22">
        <v>11.1</v>
      </c>
      <c r="H18" s="22">
        <v>11</v>
      </c>
      <c r="I18" s="22">
        <v>10.8</v>
      </c>
      <c r="J18" s="22">
        <v>10.6</v>
      </c>
      <c r="K18" s="22">
        <v>10.1</v>
      </c>
      <c r="L18" s="52">
        <v>9.7</v>
      </c>
    </row>
    <row r="19" ht="13" spans="1:12">
      <c r="A19" s="15">
        <v>9</v>
      </c>
      <c r="B19" s="22">
        <v>0.8</v>
      </c>
      <c r="C19" s="22">
        <v>4.7</v>
      </c>
      <c r="D19" s="22">
        <v>8.1</v>
      </c>
      <c r="E19" s="22">
        <v>9.7</v>
      </c>
      <c r="F19" s="22">
        <v>10.6</v>
      </c>
      <c r="G19" s="22">
        <v>10.9</v>
      </c>
      <c r="H19" s="22">
        <v>10.8</v>
      </c>
      <c r="I19" s="22">
        <v>10.7</v>
      </c>
      <c r="J19" s="22">
        <v>10.4</v>
      </c>
      <c r="K19" s="22">
        <v>10</v>
      </c>
      <c r="L19" s="52">
        <v>9.6</v>
      </c>
    </row>
    <row r="20" ht="13" spans="1:12">
      <c r="A20" s="15">
        <v>8</v>
      </c>
      <c r="B20" s="22">
        <v>0.5</v>
      </c>
      <c r="C20" s="22">
        <v>4.1</v>
      </c>
      <c r="D20" s="22">
        <v>7.6</v>
      </c>
      <c r="E20" s="22">
        <v>9.4</v>
      </c>
      <c r="F20" s="22">
        <v>10.4</v>
      </c>
      <c r="G20" s="22">
        <v>10.8</v>
      </c>
      <c r="H20" s="22">
        <v>10.7</v>
      </c>
      <c r="I20" s="22">
        <v>10.6</v>
      </c>
      <c r="J20" s="22">
        <v>10.2</v>
      </c>
      <c r="K20" s="22">
        <v>9.9</v>
      </c>
      <c r="L20" s="52">
        <v>9.5</v>
      </c>
    </row>
    <row r="21" ht="13" spans="1:12">
      <c r="A21" s="15">
        <v>7</v>
      </c>
      <c r="B21" s="22">
        <v>0.3</v>
      </c>
      <c r="C21" s="22">
        <v>3.6</v>
      </c>
      <c r="D21" s="22">
        <v>7</v>
      </c>
      <c r="E21" s="22">
        <v>9.1</v>
      </c>
      <c r="F21" s="22">
        <v>10.2</v>
      </c>
      <c r="G21" s="22">
        <v>10.7</v>
      </c>
      <c r="H21" s="22">
        <v>10.6</v>
      </c>
      <c r="I21" s="22">
        <v>10.5</v>
      </c>
      <c r="J21" s="22">
        <v>10.1</v>
      </c>
      <c r="K21" s="22">
        <v>9.7</v>
      </c>
      <c r="L21" s="52">
        <v>9.4</v>
      </c>
    </row>
    <row r="22" ht="13" spans="1:12">
      <c r="A22" s="15">
        <v>6</v>
      </c>
      <c r="B22" s="22">
        <v>0.1</v>
      </c>
      <c r="C22" s="22">
        <v>3</v>
      </c>
      <c r="D22" s="22">
        <v>6.3</v>
      </c>
      <c r="E22" s="22">
        <v>8.7</v>
      </c>
      <c r="F22" s="22">
        <v>10</v>
      </c>
      <c r="G22" s="22">
        <v>10.6</v>
      </c>
      <c r="H22" s="22">
        <v>10.5</v>
      </c>
      <c r="I22" s="22">
        <v>10.2</v>
      </c>
      <c r="J22" s="22">
        <v>9.8</v>
      </c>
      <c r="K22" s="22">
        <v>9.5</v>
      </c>
      <c r="L22" s="52">
        <v>9</v>
      </c>
    </row>
    <row r="23" ht="13" spans="1:12">
      <c r="A23" s="15">
        <v>5</v>
      </c>
      <c r="B23" s="22">
        <v>0</v>
      </c>
      <c r="C23" s="22">
        <v>2.4</v>
      </c>
      <c r="D23" s="22">
        <v>5.5</v>
      </c>
      <c r="E23" s="22">
        <v>8.2</v>
      </c>
      <c r="F23" s="22">
        <v>9.5</v>
      </c>
      <c r="G23" s="22">
        <v>10.1</v>
      </c>
      <c r="H23" s="22">
        <v>10.1</v>
      </c>
      <c r="I23" s="22">
        <v>9.7</v>
      </c>
      <c r="J23" s="22">
        <v>9.3</v>
      </c>
      <c r="K23" s="22">
        <v>8.8</v>
      </c>
      <c r="L23" s="52">
        <v>8</v>
      </c>
    </row>
    <row r="24" ht="13" spans="1:12">
      <c r="A24" s="15">
        <v>4</v>
      </c>
      <c r="B24" s="22">
        <v>0</v>
      </c>
      <c r="C24" s="22">
        <v>1.9</v>
      </c>
      <c r="D24" s="22">
        <v>4.5</v>
      </c>
      <c r="E24" s="22">
        <v>7.3</v>
      </c>
      <c r="F24" s="22">
        <v>8.8</v>
      </c>
      <c r="G24" s="22">
        <v>9.4</v>
      </c>
      <c r="H24" s="22">
        <v>9.5</v>
      </c>
      <c r="I24" s="22">
        <v>9.1</v>
      </c>
      <c r="J24" s="22">
        <v>8.4</v>
      </c>
      <c r="K24" s="22">
        <v>7.3</v>
      </c>
      <c r="L24" s="52">
        <v>3.5</v>
      </c>
    </row>
    <row r="25" ht="13" spans="1:12">
      <c r="A25" s="15">
        <v>3</v>
      </c>
      <c r="B25" s="22">
        <v>0</v>
      </c>
      <c r="C25" s="22">
        <v>1.3</v>
      </c>
      <c r="D25" s="22">
        <v>3.5</v>
      </c>
      <c r="E25" s="22">
        <v>6.2</v>
      </c>
      <c r="F25" s="22">
        <v>7.5</v>
      </c>
      <c r="G25" s="22">
        <v>8.2</v>
      </c>
      <c r="H25" s="22">
        <v>8.6</v>
      </c>
      <c r="I25" s="22">
        <v>7.5</v>
      </c>
      <c r="J25" s="22">
        <v>5</v>
      </c>
      <c r="K25" s="22">
        <v>0</v>
      </c>
      <c r="L25" s="52">
        <v>0</v>
      </c>
    </row>
    <row r="26" ht="13" spans="1:12">
      <c r="A26" s="15">
        <v>2</v>
      </c>
      <c r="B26" s="22">
        <v>0</v>
      </c>
      <c r="C26" s="22">
        <v>0.8</v>
      </c>
      <c r="D26" s="22">
        <v>2.3</v>
      </c>
      <c r="E26" s="22">
        <v>4.5</v>
      </c>
      <c r="F26" s="22">
        <v>5.3</v>
      </c>
      <c r="G26" s="22">
        <v>6</v>
      </c>
      <c r="H26" s="22">
        <v>5.5</v>
      </c>
      <c r="I26" s="22">
        <v>2</v>
      </c>
      <c r="J26" s="22">
        <v>0</v>
      </c>
      <c r="K26" s="22">
        <v>0</v>
      </c>
      <c r="L26" s="52">
        <v>0</v>
      </c>
    </row>
    <row r="27" ht="13" spans="1:12">
      <c r="A27" s="15">
        <v>1</v>
      </c>
      <c r="B27" s="22">
        <v>0</v>
      </c>
      <c r="C27" s="22">
        <v>0.2</v>
      </c>
      <c r="D27" s="22">
        <v>1</v>
      </c>
      <c r="E27" s="22">
        <v>2.2</v>
      </c>
      <c r="F27" s="22">
        <v>2.2</v>
      </c>
      <c r="G27" s="22">
        <v>1.7</v>
      </c>
      <c r="H27" s="22">
        <v>0</v>
      </c>
      <c r="I27" s="22">
        <v>0</v>
      </c>
      <c r="J27" s="22">
        <v>0</v>
      </c>
      <c r="K27" s="22">
        <v>0</v>
      </c>
      <c r="L27" s="52">
        <v>0</v>
      </c>
    </row>
    <row r="28" ht="13.75" spans="1:12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57">
        <v>0</v>
      </c>
    </row>
    <row r="29" ht="13.25" spans="1:12">
      <c r="A29" s="25" t="s">
        <v>18</v>
      </c>
      <c r="B29" s="26">
        <v>1</v>
      </c>
      <c r="C29" s="26">
        <v>4</v>
      </c>
      <c r="D29" s="26">
        <v>2</v>
      </c>
      <c r="E29" s="26">
        <v>4</v>
      </c>
      <c r="F29" s="26">
        <v>2</v>
      </c>
      <c r="G29" s="26">
        <v>4</v>
      </c>
      <c r="H29" s="26">
        <v>2</v>
      </c>
      <c r="I29" s="26">
        <v>4</v>
      </c>
      <c r="J29" s="26">
        <v>2</v>
      </c>
      <c r="K29" s="26">
        <v>4</v>
      </c>
      <c r="L29" s="26">
        <v>1</v>
      </c>
    </row>
    <row r="30" spans="1:12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2" ht="13.25"/>
    <row r="33" ht="13.25" spans="1:12">
      <c r="A33" s="25" t="s">
        <v>19</v>
      </c>
      <c r="B33" s="26">
        <f>$I$7*B17</f>
        <v>0</v>
      </c>
      <c r="C33" s="26">
        <f t="shared" ref="C33:L33" si="0">$I$7*C17</f>
        <v>10.17</v>
      </c>
      <c r="D33" s="26">
        <f t="shared" si="0"/>
        <v>20.34</v>
      </c>
      <c r="E33" s="26">
        <f t="shared" si="0"/>
        <v>30.51</v>
      </c>
      <c r="F33" s="26">
        <f t="shared" si="0"/>
        <v>40.68</v>
      </c>
      <c r="G33" s="26">
        <f t="shared" si="0"/>
        <v>50.85</v>
      </c>
      <c r="H33" s="26">
        <f t="shared" si="0"/>
        <v>61.02</v>
      </c>
      <c r="I33" s="26">
        <f t="shared" si="0"/>
        <v>71.19</v>
      </c>
      <c r="J33" s="26">
        <f t="shared" si="0"/>
        <v>81.36</v>
      </c>
      <c r="K33" s="26">
        <f t="shared" si="0"/>
        <v>91.53</v>
      </c>
      <c r="L33" s="26">
        <f t="shared" si="0"/>
        <v>101.7</v>
      </c>
    </row>
    <row r="34" spans="1:12">
      <c r="A34" s="27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6" ht="13.25"/>
    <row r="37" ht="15" customHeight="1" spans="2:9">
      <c r="B37" s="63" t="s">
        <v>20</v>
      </c>
      <c r="C37" s="64"/>
      <c r="D37" s="65" t="s">
        <v>21</v>
      </c>
      <c r="E37" s="66"/>
      <c r="F37" s="64"/>
      <c r="G37" s="65" t="s">
        <v>22</v>
      </c>
      <c r="H37" s="66"/>
      <c r="I37" s="91"/>
    </row>
    <row r="38" spans="2:10">
      <c r="B38" s="67"/>
      <c r="C38" s="68"/>
      <c r="D38" s="69"/>
      <c r="E38" s="70"/>
      <c r="F38" s="68"/>
      <c r="G38" s="69"/>
      <c r="H38" s="70"/>
      <c r="I38" s="92"/>
      <c r="J38" t="s">
        <v>23</v>
      </c>
    </row>
    <row r="39" ht="13" spans="2:10">
      <c r="B39" s="71" t="s">
        <v>24</v>
      </c>
      <c r="C39" s="72"/>
      <c r="D39" s="73" cm="1">
        <f t="array" ref="D39">2*(1/3)*$I$7*(SUMPRODUCT((B18:L18)*($B$29:$L$29)))</f>
        <v>1911.96</v>
      </c>
      <c r="E39" s="74"/>
      <c r="F39" s="75"/>
      <c r="G39" s="74">
        <f>(2/D39)*(1/3)*$I$7*J39</f>
        <v>55.8772978723404</v>
      </c>
      <c r="H39" s="74"/>
      <c r="I39" s="93"/>
      <c r="J39" s="94" cm="1">
        <f t="array" ref="J39">SUMPRODUCT(_xlfn.ANCHORARRAY($E$46)*$B$29:$L$29)</f>
        <v>15757.398</v>
      </c>
    </row>
    <row r="40" ht="13" spans="2:10">
      <c r="B40" s="76" t="s">
        <v>25</v>
      </c>
      <c r="C40" s="4"/>
      <c r="D40" s="73" cm="1">
        <f t="array" ref="D40">2*(1/3)*$I$7*(SUMPRODUCT((B20:L20)*($B$29:$L$29)))</f>
        <v>1810.26</v>
      </c>
      <c r="E40" s="74"/>
      <c r="F40" s="75"/>
      <c r="G40" s="74">
        <f t="shared" ref="G40:G43" si="1">(2/D40)*(1/3)*$I$7*J40</f>
        <v>57.0815056179775</v>
      </c>
      <c r="H40" s="74"/>
      <c r="I40" s="93"/>
      <c r="J40" s="94" cm="1">
        <f t="array" ref="J40">SUMPRODUCT(_xlfn.ANCHORARRAY($E$50)*$B$29:$L$29)</f>
        <v>15240.762</v>
      </c>
    </row>
    <row r="41" ht="13" spans="2:10">
      <c r="B41" s="76" t="s">
        <v>26</v>
      </c>
      <c r="C41" s="4"/>
      <c r="D41" s="73" cm="1">
        <f t="array" ref="D41">2*(1/3)*$I$7*(SUMPRODUCT((B22:L22)*($B$29:$L$29)))</f>
        <v>1697.034</v>
      </c>
      <c r="E41" s="74"/>
      <c r="F41" s="75"/>
      <c r="G41" s="74">
        <f t="shared" si="1"/>
        <v>58.2652017578905</v>
      </c>
      <c r="H41" s="74"/>
      <c r="I41" s="93"/>
      <c r="J41" s="94" cm="1">
        <f t="array" ref="J41">SUMPRODUCT(_xlfn.ANCHORARRAY($E$54)*$B$29:$L$29)</f>
        <v>14583.78</v>
      </c>
    </row>
    <row r="42" ht="13" spans="2:10">
      <c r="B42" s="76" t="s">
        <v>27</v>
      </c>
      <c r="C42" s="4"/>
      <c r="D42" s="73" cm="1">
        <f t="array" ref="D42">2*(1/3)*$I$7*(SUMPRODUCT((B24:L24)*($B$29:$L$29)))</f>
        <v>1396.002</v>
      </c>
      <c r="E42" s="74"/>
      <c r="F42" s="75"/>
      <c r="G42" s="74">
        <f t="shared" si="1"/>
        <v>57.9181253035454</v>
      </c>
      <c r="H42" s="74"/>
      <c r="I42" s="93"/>
      <c r="J42" s="94" cm="1">
        <f t="array" ref="J42">SUMPRODUCT(_xlfn.ANCHORARRAY($E$58)*$B$29:$L$29)</f>
        <v>11925.342</v>
      </c>
    </row>
    <row r="43" ht="13.75" spans="2:10">
      <c r="B43" s="77" t="s">
        <v>28</v>
      </c>
      <c r="C43" s="78"/>
      <c r="D43" s="79" cm="1">
        <f t="array" ref="D43">2*(1/3)*$I$7*(SUMPRODUCT((B26:L26)*($B$29:$L$29)))</f>
        <v>538.332</v>
      </c>
      <c r="E43" s="80"/>
      <c r="F43" s="81"/>
      <c r="G43" s="79">
        <f t="shared" si="1"/>
        <v>44.932443324937</v>
      </c>
      <c r="H43" s="80"/>
      <c r="I43" s="95"/>
      <c r="J43" s="94" cm="1">
        <f t="array" ref="J43">SUMPRODUCT(_xlfn.ANCHORARRAY($E$62)*$B$29:$L$29)</f>
        <v>3567.636</v>
      </c>
    </row>
    <row r="46" ht="13" spans="2:15">
      <c r="B46" s="82" t="s">
        <v>29</v>
      </c>
      <c r="C46" s="83"/>
      <c r="D46" s="84" t="s">
        <v>30</v>
      </c>
      <c r="E46" s="85" cm="1">
        <f t="array" ref="E46:O46">B18:L18*$B$33:$L$33</f>
        <v>0</v>
      </c>
      <c r="F46" s="85">
        <v>52.884</v>
      </c>
      <c r="G46" s="85">
        <v>174.924</v>
      </c>
      <c r="H46" s="85">
        <v>308.151</v>
      </c>
      <c r="I46" s="85">
        <v>439.344</v>
      </c>
      <c r="J46" s="85">
        <v>564.435</v>
      </c>
      <c r="K46" s="85">
        <v>671.22</v>
      </c>
      <c r="L46" s="85">
        <v>768.852</v>
      </c>
      <c r="M46" s="85">
        <v>862.416</v>
      </c>
      <c r="N46" s="85">
        <v>924.453</v>
      </c>
      <c r="O46" s="85">
        <v>986.49</v>
      </c>
    </row>
    <row r="47" ht="13" spans="2:15">
      <c r="B47" s="86"/>
      <c r="C47" s="87"/>
      <c r="D47" s="88" t="s">
        <v>31</v>
      </c>
      <c r="E47" s="85" cm="1">
        <f t="array" ref="E47:O47">(_xlfn.ANCHORARRAY(E46)*B29:L29)</f>
        <v>0</v>
      </c>
      <c r="F47" s="85">
        <v>211.536</v>
      </c>
      <c r="G47" s="85">
        <v>349.848</v>
      </c>
      <c r="H47" s="85">
        <v>1232.604</v>
      </c>
      <c r="I47" s="85">
        <v>878.688</v>
      </c>
      <c r="J47" s="85">
        <v>2257.74</v>
      </c>
      <c r="K47" s="85">
        <v>1342.44</v>
      </c>
      <c r="L47" s="85">
        <v>3075.408</v>
      </c>
      <c r="M47" s="85">
        <v>1724.832</v>
      </c>
      <c r="N47" s="85">
        <v>3697.812</v>
      </c>
      <c r="O47" s="85">
        <v>986.49</v>
      </c>
    </row>
    <row r="48" ht="13" spans="2:15">
      <c r="B48" s="86"/>
      <c r="C48" s="89"/>
      <c r="D48" s="90" t="s">
        <v>32</v>
      </c>
      <c r="E48" s="85" cm="1">
        <f t="array" ref="E48">SUMPRODUCT(_xlfn.ANCHORARRAY($E$46)*$B$29:$L$29)</f>
        <v>15757.398</v>
      </c>
      <c r="F48" s="85"/>
      <c r="G48" s="85"/>
      <c r="H48" s="85"/>
      <c r="I48" s="85"/>
      <c r="J48" s="85"/>
      <c r="K48" s="85"/>
      <c r="L48" s="85"/>
      <c r="M48" s="85"/>
      <c r="N48" s="85"/>
      <c r="O48" s="85"/>
    </row>
    <row r="49" ht="13" spans="2:15">
      <c r="B49" s="86"/>
      <c r="C49" s="87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</row>
    <row r="50" ht="13" spans="2:15">
      <c r="B50" s="86" t="s">
        <v>33</v>
      </c>
      <c r="C50" s="89"/>
      <c r="D50" s="84" t="s">
        <v>30</v>
      </c>
      <c r="E50" s="85" cm="1">
        <f t="array" ref="E50:O50">B20:L20*B33:L33</f>
        <v>0</v>
      </c>
      <c r="F50" s="85">
        <v>41.697</v>
      </c>
      <c r="G50" s="85">
        <v>154.584</v>
      </c>
      <c r="H50" s="85">
        <v>286.794</v>
      </c>
      <c r="I50" s="85">
        <v>423.072</v>
      </c>
      <c r="J50" s="85">
        <v>549.18</v>
      </c>
      <c r="K50" s="85">
        <v>652.914</v>
      </c>
      <c r="L50" s="85">
        <v>754.614</v>
      </c>
      <c r="M50" s="85">
        <v>829.872</v>
      </c>
      <c r="N50" s="85">
        <v>906.147</v>
      </c>
      <c r="O50" s="85">
        <v>966.15</v>
      </c>
    </row>
    <row r="51" ht="13" spans="2:15">
      <c r="B51" s="86"/>
      <c r="C51" s="87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</row>
    <row r="52" ht="13" spans="2:15">
      <c r="B52" s="86"/>
      <c r="C52" s="89"/>
      <c r="D52" s="85"/>
      <c r="E52" s="85" cm="1">
        <f t="array" ref="E52">SUMPRODUCT(_xlfn.ANCHORARRAY($E$50)*$B$29:$L$29)</f>
        <v>15240.762</v>
      </c>
      <c r="F52" s="85"/>
      <c r="G52" s="85"/>
      <c r="H52" s="85"/>
      <c r="I52" s="85"/>
      <c r="J52" s="85"/>
      <c r="K52" s="85"/>
      <c r="L52" s="85"/>
      <c r="M52" s="85"/>
      <c r="N52" s="85"/>
      <c r="O52" s="85"/>
    </row>
    <row r="53" ht="13" spans="2:15">
      <c r="B53" s="86"/>
      <c r="C53" s="87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</row>
    <row r="54" ht="13" spans="2:15">
      <c r="B54" s="86" t="s">
        <v>34</v>
      </c>
      <c r="C54" s="89"/>
      <c r="D54" s="84" t="s">
        <v>30</v>
      </c>
      <c r="E54" s="85" cm="1">
        <f t="array" ref="E54:O54">B22:L22*B33:L33</f>
        <v>0</v>
      </c>
      <c r="F54" s="85">
        <v>30.51</v>
      </c>
      <c r="G54" s="85">
        <v>128.142</v>
      </c>
      <c r="H54" s="85">
        <v>265.437</v>
      </c>
      <c r="I54" s="85">
        <v>406.8</v>
      </c>
      <c r="J54" s="85">
        <v>539.01</v>
      </c>
      <c r="K54" s="85">
        <v>640.71</v>
      </c>
      <c r="L54" s="85">
        <v>726.138</v>
      </c>
      <c r="M54" s="85">
        <v>797.328</v>
      </c>
      <c r="N54" s="85">
        <v>869.535</v>
      </c>
      <c r="O54" s="85">
        <v>915.3</v>
      </c>
    </row>
    <row r="55" ht="13" spans="2:15">
      <c r="B55" s="86"/>
      <c r="C55" s="87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</row>
    <row r="56" ht="13" spans="2:15">
      <c r="B56" s="86"/>
      <c r="C56" s="89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</row>
    <row r="57" ht="13" spans="2:15">
      <c r="B57" s="86"/>
      <c r="C57" s="87"/>
      <c r="D57" s="85"/>
      <c r="E57" s="85" cm="1">
        <f t="array" ref="E57">SUMPRODUCT(_xlfn.ANCHORARRAY($E$54)*$B$29:$L$29)</f>
        <v>14583.78</v>
      </c>
      <c r="F57" s="85"/>
      <c r="G57" s="85"/>
      <c r="H57" s="85"/>
      <c r="I57" s="85"/>
      <c r="J57" s="85"/>
      <c r="K57" s="85"/>
      <c r="L57" s="85"/>
      <c r="M57" s="85"/>
      <c r="N57" s="85"/>
      <c r="O57" s="85"/>
    </row>
    <row r="58" ht="13" spans="2:15">
      <c r="B58" s="86" t="s">
        <v>35</v>
      </c>
      <c r="C58" s="89"/>
      <c r="D58" s="84" t="s">
        <v>30</v>
      </c>
      <c r="E58" s="85" cm="1">
        <f t="array" ref="E58:O58">B24:L24*B33:L33</f>
        <v>0</v>
      </c>
      <c r="F58" s="85">
        <v>19.323</v>
      </c>
      <c r="G58" s="85">
        <v>91.53</v>
      </c>
      <c r="H58" s="85">
        <v>222.723</v>
      </c>
      <c r="I58" s="85">
        <v>357.984</v>
      </c>
      <c r="J58" s="85">
        <v>477.99</v>
      </c>
      <c r="K58" s="85">
        <v>579.69</v>
      </c>
      <c r="L58" s="85">
        <v>647.829</v>
      </c>
      <c r="M58" s="85">
        <v>683.424</v>
      </c>
      <c r="N58" s="85">
        <v>668.169</v>
      </c>
      <c r="O58" s="85">
        <v>355.95</v>
      </c>
    </row>
    <row r="59" ht="13" spans="2:15">
      <c r="B59" s="86"/>
      <c r="C59" s="87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</row>
    <row r="60" ht="13" spans="2:15">
      <c r="B60" s="86"/>
      <c r="C60" s="89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</row>
    <row r="61" ht="13.8" customHeight="1" spans="2:15">
      <c r="B61" s="86"/>
      <c r="C61" s="87"/>
      <c r="D61" s="85"/>
      <c r="E61" s="85" cm="1">
        <f t="array" ref="E61">SUMPRODUCT(_xlfn.ANCHORARRAY($E$58)*$B$29:$L$29)</f>
        <v>11925.342</v>
      </c>
      <c r="F61" s="85"/>
      <c r="G61" s="85"/>
      <c r="H61" s="85"/>
      <c r="I61" s="85"/>
      <c r="J61" s="85"/>
      <c r="K61" s="85"/>
      <c r="L61" s="85"/>
      <c r="M61" s="85"/>
      <c r="N61" s="85"/>
      <c r="O61" s="85"/>
    </row>
    <row r="62" ht="13" spans="2:15">
      <c r="B62" s="86" t="s">
        <v>36</v>
      </c>
      <c r="C62" s="89"/>
      <c r="D62" s="84" t="s">
        <v>30</v>
      </c>
      <c r="E62" s="85" cm="1">
        <f t="array" ref="E62:O62">B26:L26*B33:L33</f>
        <v>0</v>
      </c>
      <c r="F62" s="85">
        <v>8.136</v>
      </c>
      <c r="G62" s="85">
        <v>46.782</v>
      </c>
      <c r="H62" s="85">
        <v>137.295</v>
      </c>
      <c r="I62" s="85">
        <v>215.604</v>
      </c>
      <c r="J62" s="85">
        <v>305.1</v>
      </c>
      <c r="K62" s="85">
        <v>335.61</v>
      </c>
      <c r="L62" s="85">
        <v>142.38</v>
      </c>
      <c r="M62" s="85">
        <v>0</v>
      </c>
      <c r="N62" s="85">
        <v>0</v>
      </c>
      <c r="O62" s="85">
        <v>0</v>
      </c>
    </row>
    <row r="63" ht="13" spans="2:15">
      <c r="B63" s="86"/>
      <c r="C63" s="87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</row>
    <row r="64" ht="13" spans="2:15">
      <c r="B64" s="86"/>
      <c r="C64" s="89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</row>
    <row r="65" ht="13" spans="2:15">
      <c r="B65" s="96"/>
      <c r="C65" s="97"/>
      <c r="D65" s="85"/>
      <c r="E65" s="85" cm="1">
        <f t="array" ref="E65">SUMPRODUCT(_xlfn.ANCHORARRAY($E$62)*$B$29:$L$29)</f>
        <v>3567.636</v>
      </c>
      <c r="F65" s="85"/>
      <c r="G65" s="85"/>
      <c r="H65" s="85"/>
      <c r="I65" s="85"/>
      <c r="J65" s="85"/>
      <c r="K65" s="85"/>
      <c r="L65" s="85"/>
      <c r="M65" s="85"/>
      <c r="N65" s="85"/>
      <c r="O65" s="85"/>
    </row>
  </sheetData>
  <mergeCells count="24">
    <mergeCell ref="A6:B6"/>
    <mergeCell ref="B11:L11"/>
    <mergeCell ref="B13:L13"/>
    <mergeCell ref="B15:L15"/>
    <mergeCell ref="B39:C39"/>
    <mergeCell ref="D39:F39"/>
    <mergeCell ref="G39:I39"/>
    <mergeCell ref="B40:C40"/>
    <mergeCell ref="D40:F40"/>
    <mergeCell ref="G40:I40"/>
    <mergeCell ref="B41:C41"/>
    <mergeCell ref="D41:F41"/>
    <mergeCell ref="G41:I41"/>
    <mergeCell ref="B42:C42"/>
    <mergeCell ref="D42:F42"/>
    <mergeCell ref="G42:I42"/>
    <mergeCell ref="B43:C43"/>
    <mergeCell ref="D43:F43"/>
    <mergeCell ref="G43:I43"/>
    <mergeCell ref="A29:A30"/>
    <mergeCell ref="A33:A34"/>
    <mergeCell ref="B37:C38"/>
    <mergeCell ref="D37:F38"/>
    <mergeCell ref="G37:I38"/>
  </mergeCells>
  <pageMargins left="1" right="1" top="1" bottom="1" header="0.5" footer="0.5"/>
  <pageSetup paperSize="1" scale="54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7"/>
  <sheetViews>
    <sheetView zoomScale="54" zoomScaleNormal="54" topLeftCell="A16" workbookViewId="0">
      <selection activeCell="P13" sqref="P13"/>
    </sheetView>
  </sheetViews>
  <sheetFormatPr defaultColWidth="8.72727272727273" defaultRowHeight="12.5"/>
  <cols>
    <col min="1" max="1" width="15.3363636363636" customWidth="1"/>
    <col min="9" max="9" width="9.63636363636364"/>
    <col min="13" max="17" width="8.55454545454545" customWidth="1"/>
  </cols>
  <sheetData>
    <row r="1" ht="13" spans="1:4">
      <c r="A1" s="1" t="s">
        <v>37</v>
      </c>
      <c r="D1" s="2"/>
    </row>
    <row r="2" ht="13" spans="1:4">
      <c r="A2" s="1"/>
      <c r="D2" s="2"/>
    </row>
    <row r="3" ht="13" spans="1:12">
      <c r="A3" s="1" t="s">
        <v>38</v>
      </c>
      <c r="D3" s="2"/>
      <c r="H3" s="3" t="s">
        <v>2</v>
      </c>
      <c r="I3" s="38" t="s">
        <v>3</v>
      </c>
      <c r="J3" s="39"/>
      <c r="K3" s="39"/>
      <c r="L3" s="40"/>
    </row>
    <row r="4" ht="13" spans="1:12">
      <c r="A4" s="1"/>
      <c r="D4" s="2"/>
      <c r="H4" s="3" t="s">
        <v>4</v>
      </c>
      <c r="I4" s="41">
        <v>45999</v>
      </c>
      <c r="J4" s="39"/>
      <c r="K4" s="39"/>
      <c r="L4" s="40"/>
    </row>
    <row r="6" ht="13" spans="1:2">
      <c r="A6" s="4" t="s">
        <v>39</v>
      </c>
      <c r="B6" s="4"/>
    </row>
    <row r="7" spans="2:10">
      <c r="B7" s="5" t="s">
        <v>6</v>
      </c>
      <c r="C7">
        <v>101.7</v>
      </c>
      <c r="D7" s="6" t="s">
        <v>7</v>
      </c>
      <c r="E7" s="6" t="s">
        <v>8</v>
      </c>
      <c r="I7" s="42">
        <f>C7/(11-1)</f>
        <v>10.17</v>
      </c>
      <c r="J7" s="6" t="s">
        <v>7</v>
      </c>
    </row>
    <row r="8" spans="2:10">
      <c r="B8" s="5" t="s">
        <v>9</v>
      </c>
      <c r="C8">
        <v>6</v>
      </c>
      <c r="D8" s="6" t="s">
        <v>7</v>
      </c>
      <c r="E8" s="6" t="s">
        <v>10</v>
      </c>
      <c r="I8" s="42">
        <f>A18/(11-1)</f>
        <v>1</v>
      </c>
      <c r="J8" s="6" t="s">
        <v>7</v>
      </c>
    </row>
    <row r="10" ht="13.25"/>
    <row r="11" ht="13.75" spans="1:12">
      <c r="A11" s="7"/>
      <c r="B11" s="8" t="s">
        <v>11</v>
      </c>
      <c r="C11" s="9"/>
      <c r="D11" s="9"/>
      <c r="E11" s="9"/>
      <c r="F11" s="9"/>
      <c r="G11" s="9"/>
      <c r="H11" s="9"/>
      <c r="I11" s="9"/>
      <c r="J11" s="9"/>
      <c r="K11" s="9"/>
      <c r="L11" s="43"/>
    </row>
    <row r="12" spans="1:12">
      <c r="A12" s="10"/>
      <c r="L12" s="44"/>
    </row>
    <row r="13" spans="1:12">
      <c r="A13" s="10"/>
      <c r="B13" s="11" t="s">
        <v>40</v>
      </c>
      <c r="C13" s="12"/>
      <c r="D13" s="12"/>
      <c r="E13" s="12"/>
      <c r="F13" s="12"/>
      <c r="G13" s="12"/>
      <c r="H13" s="12"/>
      <c r="I13" s="12"/>
      <c r="J13" s="12"/>
      <c r="K13" s="12"/>
      <c r="L13" s="45"/>
    </row>
    <row r="14" spans="1:12">
      <c r="A14" s="10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46"/>
    </row>
    <row r="15" ht="13" spans="1:12">
      <c r="A15" s="10"/>
      <c r="B15" s="14" t="s">
        <v>41</v>
      </c>
      <c r="C15" s="14"/>
      <c r="D15" s="14"/>
      <c r="E15" s="14"/>
      <c r="F15" s="14"/>
      <c r="G15" s="14"/>
      <c r="H15" s="14"/>
      <c r="I15" s="14"/>
      <c r="J15" s="14"/>
      <c r="K15" s="14"/>
      <c r="L15" s="47"/>
    </row>
    <row r="16" ht="13" spans="1:13">
      <c r="A16" s="15" t="s">
        <v>14</v>
      </c>
      <c r="B16" s="16" t="s">
        <v>42</v>
      </c>
      <c r="C16" s="17"/>
      <c r="D16" s="17"/>
      <c r="E16" s="17"/>
      <c r="F16" s="17"/>
      <c r="G16" s="17"/>
      <c r="H16" s="17"/>
      <c r="I16" s="17"/>
      <c r="J16" s="17"/>
      <c r="K16" s="17"/>
      <c r="L16" s="48" t="s">
        <v>43</v>
      </c>
      <c r="M16" s="49" t="s">
        <v>44</v>
      </c>
    </row>
    <row r="17" ht="13" spans="1:13">
      <c r="A17" s="18" t="s">
        <v>17</v>
      </c>
      <c r="B17" s="19">
        <v>0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7</v>
      </c>
      <c r="J17" s="20">
        <v>8</v>
      </c>
      <c r="K17" s="20">
        <v>9</v>
      </c>
      <c r="L17" s="50">
        <v>10</v>
      </c>
      <c r="M17" s="51" t="s">
        <v>45</v>
      </c>
    </row>
    <row r="18" ht="13" spans="1:14">
      <c r="A18" s="21">
        <v>10</v>
      </c>
      <c r="B18" s="22">
        <v>1.1</v>
      </c>
      <c r="C18" s="22">
        <v>5.2</v>
      </c>
      <c r="D18" s="22">
        <v>8.6</v>
      </c>
      <c r="E18" s="22">
        <v>10.1</v>
      </c>
      <c r="F18" s="22">
        <v>10.8</v>
      </c>
      <c r="G18" s="22">
        <v>11.1</v>
      </c>
      <c r="H18" s="22">
        <v>11</v>
      </c>
      <c r="I18" s="22">
        <v>10.8</v>
      </c>
      <c r="J18" s="22">
        <v>10.6</v>
      </c>
      <c r="K18" s="22">
        <v>10.1</v>
      </c>
      <c r="L18" s="52">
        <v>9.7</v>
      </c>
      <c r="M18" s="53">
        <v>1</v>
      </c>
      <c r="N18" s="49" t="s">
        <v>44</v>
      </c>
    </row>
    <row r="19" ht="13" spans="1:14">
      <c r="A19" s="15">
        <v>9</v>
      </c>
      <c r="B19" s="22">
        <v>0.8</v>
      </c>
      <c r="C19" s="22">
        <v>4.7</v>
      </c>
      <c r="D19" s="22">
        <v>8.1</v>
      </c>
      <c r="E19" s="22">
        <v>9.7</v>
      </c>
      <c r="F19" s="22">
        <v>10.6</v>
      </c>
      <c r="G19" s="22">
        <v>10.9</v>
      </c>
      <c r="H19" s="22">
        <v>10.8</v>
      </c>
      <c r="I19" s="22">
        <v>10.7</v>
      </c>
      <c r="J19" s="22">
        <v>10.4</v>
      </c>
      <c r="K19" s="22">
        <v>10</v>
      </c>
      <c r="L19" s="52">
        <v>9.6</v>
      </c>
      <c r="M19" s="54">
        <v>4</v>
      </c>
      <c r="N19" s="51" t="s">
        <v>45</v>
      </c>
    </row>
    <row r="20" ht="13" spans="1:15">
      <c r="A20" s="15">
        <v>8</v>
      </c>
      <c r="B20" s="22">
        <v>0.5</v>
      </c>
      <c r="C20" s="22">
        <v>4.1</v>
      </c>
      <c r="D20" s="22">
        <v>7.6</v>
      </c>
      <c r="E20" s="22">
        <v>9.4</v>
      </c>
      <c r="F20" s="22">
        <v>10.4</v>
      </c>
      <c r="G20" s="22">
        <v>10.8</v>
      </c>
      <c r="H20" s="22">
        <v>10.7</v>
      </c>
      <c r="I20" s="22">
        <v>10.6</v>
      </c>
      <c r="J20" s="22">
        <v>10.2</v>
      </c>
      <c r="K20" s="22">
        <v>9.9</v>
      </c>
      <c r="L20" s="52">
        <v>9.5</v>
      </c>
      <c r="M20" s="54">
        <v>2</v>
      </c>
      <c r="N20" s="53">
        <v>1</v>
      </c>
      <c r="O20" s="49" t="s">
        <v>44</v>
      </c>
    </row>
    <row r="21" ht="13" spans="1:15">
      <c r="A21" s="15">
        <v>7</v>
      </c>
      <c r="B21" s="22">
        <v>0.3</v>
      </c>
      <c r="C21" s="22">
        <v>3.6</v>
      </c>
      <c r="D21" s="22">
        <v>7</v>
      </c>
      <c r="E21" s="22">
        <v>9.1</v>
      </c>
      <c r="F21" s="22">
        <v>10.2</v>
      </c>
      <c r="G21" s="22">
        <v>10.7</v>
      </c>
      <c r="H21" s="22">
        <v>10.6</v>
      </c>
      <c r="I21" s="22">
        <v>10.5</v>
      </c>
      <c r="J21" s="22">
        <v>10.1</v>
      </c>
      <c r="K21" s="22">
        <v>9.7</v>
      </c>
      <c r="L21" s="52">
        <v>9.4</v>
      </c>
      <c r="M21" s="54">
        <v>4</v>
      </c>
      <c r="N21" s="54">
        <v>4</v>
      </c>
      <c r="O21" s="51" t="s">
        <v>45</v>
      </c>
    </row>
    <row r="22" ht="13" spans="1:16">
      <c r="A22" s="15">
        <v>6</v>
      </c>
      <c r="B22" s="22">
        <v>0.1</v>
      </c>
      <c r="C22" s="22">
        <v>3</v>
      </c>
      <c r="D22" s="22">
        <v>6.3</v>
      </c>
      <c r="E22" s="22">
        <v>8.7</v>
      </c>
      <c r="F22" s="22">
        <v>10</v>
      </c>
      <c r="G22" s="22">
        <v>10.6</v>
      </c>
      <c r="H22" s="22">
        <v>10.5</v>
      </c>
      <c r="I22" s="22">
        <v>10.2</v>
      </c>
      <c r="J22" s="22">
        <v>9.8</v>
      </c>
      <c r="K22" s="22">
        <v>9.5</v>
      </c>
      <c r="L22" s="52">
        <v>9</v>
      </c>
      <c r="M22" s="54">
        <v>2</v>
      </c>
      <c r="N22" s="54">
        <v>2</v>
      </c>
      <c r="O22" s="53">
        <v>1</v>
      </c>
      <c r="P22" s="49" t="s">
        <v>44</v>
      </c>
    </row>
    <row r="23" ht="13" spans="1:16">
      <c r="A23" s="15">
        <v>5</v>
      </c>
      <c r="B23" s="22">
        <v>0</v>
      </c>
      <c r="C23" s="22">
        <v>2.4</v>
      </c>
      <c r="D23" s="22">
        <v>5.5</v>
      </c>
      <c r="E23" s="22">
        <v>8.2</v>
      </c>
      <c r="F23" s="22">
        <v>9.5</v>
      </c>
      <c r="G23" s="22">
        <v>10.1</v>
      </c>
      <c r="H23" s="22">
        <v>10.1</v>
      </c>
      <c r="I23" s="22">
        <v>9.7</v>
      </c>
      <c r="J23" s="22">
        <v>9.3</v>
      </c>
      <c r="K23" s="22">
        <v>8.8</v>
      </c>
      <c r="L23" s="52">
        <v>8</v>
      </c>
      <c r="M23" s="54">
        <v>4</v>
      </c>
      <c r="N23" s="54">
        <v>4</v>
      </c>
      <c r="O23" s="54">
        <v>4</v>
      </c>
      <c r="P23" s="51" t="s">
        <v>45</v>
      </c>
    </row>
    <row r="24" ht="13" spans="1:17">
      <c r="A24" s="15">
        <v>4</v>
      </c>
      <c r="B24" s="22">
        <v>0</v>
      </c>
      <c r="C24" s="22">
        <v>1.9</v>
      </c>
      <c r="D24" s="22">
        <v>4.5</v>
      </c>
      <c r="E24" s="22">
        <v>7.3</v>
      </c>
      <c r="F24" s="22">
        <v>8.8</v>
      </c>
      <c r="G24" s="22">
        <v>9.4</v>
      </c>
      <c r="H24" s="22">
        <v>9.5</v>
      </c>
      <c r="I24" s="22">
        <v>9.1</v>
      </c>
      <c r="J24" s="22">
        <v>8.4</v>
      </c>
      <c r="K24" s="22">
        <v>7.3</v>
      </c>
      <c r="L24" s="52">
        <v>3.5</v>
      </c>
      <c r="M24" s="54">
        <v>2</v>
      </c>
      <c r="N24" s="54">
        <v>2</v>
      </c>
      <c r="O24" s="54">
        <v>2</v>
      </c>
      <c r="P24" s="55">
        <v>1</v>
      </c>
      <c r="Q24" s="49" t="s">
        <v>44</v>
      </c>
    </row>
    <row r="25" ht="13" spans="1:17">
      <c r="A25" s="15">
        <v>3</v>
      </c>
      <c r="B25" s="22">
        <v>0</v>
      </c>
      <c r="C25" s="22">
        <v>1.3</v>
      </c>
      <c r="D25" s="22">
        <v>3.5</v>
      </c>
      <c r="E25" s="22">
        <v>6.2</v>
      </c>
      <c r="F25" s="22">
        <v>7.5</v>
      </c>
      <c r="G25" s="22">
        <v>8.2</v>
      </c>
      <c r="H25" s="22">
        <v>8.6</v>
      </c>
      <c r="I25" s="22">
        <v>7.5</v>
      </c>
      <c r="J25" s="22">
        <v>5</v>
      </c>
      <c r="K25" s="22">
        <v>0</v>
      </c>
      <c r="L25" s="52">
        <v>0</v>
      </c>
      <c r="M25" s="54">
        <v>4</v>
      </c>
      <c r="N25" s="54">
        <v>4</v>
      </c>
      <c r="O25" s="54">
        <v>4</v>
      </c>
      <c r="P25" s="56">
        <v>4</v>
      </c>
      <c r="Q25" s="51" t="s">
        <v>45</v>
      </c>
    </row>
    <row r="26" ht="13" spans="1:17">
      <c r="A26" s="15">
        <v>2</v>
      </c>
      <c r="B26" s="22">
        <v>0</v>
      </c>
      <c r="C26" s="22">
        <v>0.8</v>
      </c>
      <c r="D26" s="22">
        <v>2.3</v>
      </c>
      <c r="E26" s="22">
        <v>4.5</v>
      </c>
      <c r="F26" s="22">
        <v>5.3</v>
      </c>
      <c r="G26" s="22">
        <v>6</v>
      </c>
      <c r="H26" s="22">
        <v>5.5</v>
      </c>
      <c r="I26" s="22">
        <v>2</v>
      </c>
      <c r="J26" s="22">
        <v>0</v>
      </c>
      <c r="K26" s="22">
        <v>0</v>
      </c>
      <c r="L26" s="52">
        <v>0</v>
      </c>
      <c r="M26" s="54">
        <v>2</v>
      </c>
      <c r="N26" s="54">
        <v>2</v>
      </c>
      <c r="O26" s="54">
        <v>2</v>
      </c>
      <c r="P26" s="56">
        <v>2</v>
      </c>
      <c r="Q26" s="55">
        <v>1</v>
      </c>
    </row>
    <row r="27" ht="13" spans="1:17">
      <c r="A27" s="15">
        <v>1</v>
      </c>
      <c r="B27" s="22">
        <v>0</v>
      </c>
      <c r="C27" s="22">
        <v>0.2</v>
      </c>
      <c r="D27" s="22">
        <v>1</v>
      </c>
      <c r="E27" s="22">
        <v>2.2</v>
      </c>
      <c r="F27" s="22">
        <v>2.2</v>
      </c>
      <c r="G27" s="22">
        <v>1.7</v>
      </c>
      <c r="H27" s="22">
        <v>0</v>
      </c>
      <c r="I27" s="22">
        <v>0</v>
      </c>
      <c r="J27" s="22">
        <v>0</v>
      </c>
      <c r="K27" s="22">
        <v>0</v>
      </c>
      <c r="L27" s="52">
        <v>0</v>
      </c>
      <c r="M27" s="54">
        <v>4</v>
      </c>
      <c r="N27" s="54">
        <v>4</v>
      </c>
      <c r="O27" s="54">
        <v>4</v>
      </c>
      <c r="P27" s="56">
        <v>4</v>
      </c>
      <c r="Q27" s="56">
        <v>4</v>
      </c>
    </row>
    <row r="28" ht="13.75" spans="1:17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57">
        <v>0</v>
      </c>
      <c r="M28" s="58">
        <v>1</v>
      </c>
      <c r="N28" s="58">
        <v>1</v>
      </c>
      <c r="O28" s="58">
        <v>1</v>
      </c>
      <c r="P28" s="58">
        <v>1</v>
      </c>
      <c r="Q28" s="58">
        <v>1</v>
      </c>
    </row>
    <row r="29" ht="13.25" spans="1:12">
      <c r="A29" s="25" t="s">
        <v>18</v>
      </c>
      <c r="B29" s="26">
        <v>1</v>
      </c>
      <c r="C29" s="26">
        <v>4</v>
      </c>
      <c r="D29" s="26">
        <v>2</v>
      </c>
      <c r="E29" s="26">
        <v>4</v>
      </c>
      <c r="F29" s="26">
        <v>2</v>
      </c>
      <c r="G29" s="26">
        <v>4</v>
      </c>
      <c r="H29" s="26">
        <v>2</v>
      </c>
      <c r="I29" s="26">
        <v>4</v>
      </c>
      <c r="J29" s="26">
        <v>2</v>
      </c>
      <c r="K29" s="26">
        <v>4</v>
      </c>
      <c r="L29" s="26">
        <v>1</v>
      </c>
    </row>
    <row r="30" spans="1:12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2:2">
      <c r="B31">
        <f>B17</f>
        <v>0</v>
      </c>
    </row>
    <row r="33" ht="14.5" spans="1:3">
      <c r="A33" s="29" t="s">
        <v>46</v>
      </c>
      <c r="B33" s="14"/>
      <c r="C33" s="30"/>
    </row>
    <row r="34" ht="13" spans="1:12">
      <c r="A34" s="31"/>
      <c r="B34" s="19">
        <v>0</v>
      </c>
      <c r="C34" s="20">
        <v>1</v>
      </c>
      <c r="D34" s="20">
        <v>2</v>
      </c>
      <c r="E34" s="20">
        <v>3</v>
      </c>
      <c r="F34" s="20">
        <v>4</v>
      </c>
      <c r="G34" s="20">
        <v>5</v>
      </c>
      <c r="H34" s="20">
        <v>6</v>
      </c>
      <c r="I34" s="20">
        <v>7</v>
      </c>
      <c r="J34" s="20">
        <v>8</v>
      </c>
      <c r="K34" s="20">
        <v>9</v>
      </c>
      <c r="L34" s="50">
        <v>10</v>
      </c>
    </row>
    <row r="35" ht="13" spans="1:12">
      <c r="A35" s="32" t="s">
        <v>47</v>
      </c>
      <c r="B35" s="33" cm="1">
        <f t="array" ref="B35">(1/3)*2*$I$8*(SUMPRODUCT((B18:B28)*($M$18:$M$28)))</f>
        <v>4.46666666666667</v>
      </c>
      <c r="C35" s="33" cm="1">
        <f t="array" ref="C35">(1/3)*2*$I$8*(SUMPRODUCT((C18:C28)*($M$18:$M$28)))</f>
        <v>49.0666666666667</v>
      </c>
      <c r="D35" s="33" cm="1">
        <f t="array" ref="D35">(1/3)*2*$I$8*(SUMPRODUCT((D18:D28)*($M$18:$M$28)))</f>
        <v>100.266666666667</v>
      </c>
      <c r="E35" s="33" cm="1">
        <f t="array" ref="E35">(1/3)*2*$I$8*(SUMPRODUCT((E18:E28)*($M$18:$M$28)))</f>
        <v>141</v>
      </c>
      <c r="F35" s="33" cm="1">
        <f t="array" ref="F35">(1/3)*2*$I$8*(SUMPRODUCT((F18:F28)*($M$18:$M$28)))</f>
        <v>159.866666666667</v>
      </c>
      <c r="G35" s="33" cm="1">
        <f t="array" ref="G35">(1/3)*2*$I$8*(SUMPRODUCT((G18:G28)*($M$18:$M$28)))</f>
        <v>167.4</v>
      </c>
      <c r="H35" s="33" cm="1">
        <f t="array" ref="H35">(1/3)*2*$I$8*(SUMPRODUCT((H18:H28)*($M$18:$M$28)))</f>
        <v>162.533333333333</v>
      </c>
      <c r="I35" s="33" cm="1">
        <f t="array" ref="I35">(1/3)*2*$I$8*(SUMPRODUCT((I18:I28)*($M$18:$M$28)))</f>
        <v>152.133333333333</v>
      </c>
      <c r="J35" s="33" cm="1">
        <f t="array" ref="J35">(1/3)*2*$I$8*(SUMPRODUCT((J18:J28)*($M$18:$M$28)))</f>
        <v>137.733333333333</v>
      </c>
      <c r="K35" s="33" cm="1">
        <f t="array" ref="K35">(1/3)*2*$I$8*(SUMPRODUCT((K18:K28)*($M$18:$M$28)))</f>
        <v>118.333333333333</v>
      </c>
      <c r="L35" s="33" cm="1">
        <f t="array" ref="L35">(1/3)*2*$I$8*(SUMPRODUCT((L18:L28)*($M$18:$M$28)))</f>
        <v>107.8</v>
      </c>
    </row>
    <row r="36" ht="13" spans="1:12">
      <c r="A36" s="34" t="s">
        <v>48</v>
      </c>
      <c r="B36" s="33" cm="1">
        <f t="array" ref="B36">2*(1/3)*$I$8*(SUMPRODUCT((B20:B28)*($N$20:$N$28)))</f>
        <v>1.26666666666667</v>
      </c>
      <c r="C36" s="33" cm="1">
        <f t="array" ref="C36">2*(1/3)*$I$8*(SUMPRODUCT((C20:C28)*($N$20:$N$28)))</f>
        <v>30.3333333333333</v>
      </c>
      <c r="D36" s="33" cm="1">
        <f t="array" ref="D36">2*(1/3)*$I$8*(SUMPRODUCT((D20:D28)*($N$20:$N$28)))</f>
        <v>67.8666666666667</v>
      </c>
      <c r="E36" s="33" cm="1">
        <f t="array" ref="E36">2*(1/3)*$I$8*(SUMPRODUCT((E20:E28)*($N$20:$N$28)))</f>
        <v>102.133333333333</v>
      </c>
      <c r="F36" s="33" cm="1">
        <f t="array" ref="F36">2*(1/3)*$I$8*(SUMPRODUCT((F20:F28)*($N$20:$N$28)))</f>
        <v>117.466666666667</v>
      </c>
      <c r="G36" s="33" cm="1">
        <f t="array" ref="G36">2*(1/3)*$I$8*(SUMPRODUCT((G20:G28)*($N$20:$N$28)))</f>
        <v>123.733333333333</v>
      </c>
      <c r="H36" s="33" cm="1">
        <f t="array" ref="H36">2*(1/3)*$I$8*(SUMPRODUCT((H20:H28)*($N$20:$N$28)))</f>
        <v>119.266666666667</v>
      </c>
      <c r="I36" s="33" cm="1">
        <f t="array" ref="I36">2*(1/3)*$I$8*(SUMPRODUCT((I20:I28)*($N$20:$N$28)))</f>
        <v>109.333333333333</v>
      </c>
      <c r="J36" s="33" cm="1">
        <f t="array" ref="J36">2*(1/3)*$I$8*(SUMPRODUCT((J20:J28)*($N$20:$N$28)))</f>
        <v>96.1333333333333</v>
      </c>
      <c r="K36" s="33" cm="1">
        <f t="array" ref="K36">2*(1/3)*$I$8*(SUMPRODUCT((K20:K28)*($N$20:$N$28)))</f>
        <v>78.3333333333333</v>
      </c>
      <c r="L36" s="33" cm="1">
        <f t="array" ref="L36">2*(1/3)*$I$8*(SUMPRODUCT((L20:L28)*($N$20:$N$28)))</f>
        <v>69.4</v>
      </c>
    </row>
    <row r="37" ht="13" spans="1:12">
      <c r="A37" s="34" t="s">
        <v>49</v>
      </c>
      <c r="B37" s="33" cm="1">
        <f t="array" ref="B37">(1/3)*2*$I$8*(SUMPRODUCT((B22:B28)*($O$22:$O$28)))</f>
        <v>0.0666666666666667</v>
      </c>
      <c r="C37" s="33" cm="1">
        <f t="array" ref="C37">(1/3)*2*$I$8*(SUMPRODUCT((C22:C28)*($O$22:$O$28)))</f>
        <v>16</v>
      </c>
      <c r="D37" s="33" cm="1">
        <f t="array" ref="D37">(1/3)*2*$I$8*(SUMPRODUCT((D22:D28)*($O$22:$O$28)))</f>
        <v>39.9333333333333</v>
      </c>
      <c r="E37" s="33" cm="1">
        <f t="array" ref="E37">(1/3)*2*$I$8*(SUMPRODUCT((E22:E28)*($O$22:$O$28)))</f>
        <v>65.8</v>
      </c>
      <c r="F37" s="33" cm="1">
        <f t="array" ref="F37">(1/3)*2*$I$8*(SUMPRODUCT((F22:F28)*($O$22:$O$28)))</f>
        <v>76.6666666666667</v>
      </c>
      <c r="G37" s="33" cm="1">
        <f t="array" ref="G37">(1/3)*2*$I$8*(SUMPRODUCT((G22:G28)*($O$22:$O$28)))</f>
        <v>80.9333333333333</v>
      </c>
      <c r="H37" s="33" cm="1">
        <f t="array" ref="H37">(1/3)*2*$I$8*(SUMPRODUCT((H22:H28)*($O$22:$O$28)))</f>
        <v>76.8666666666667</v>
      </c>
      <c r="I37" s="33" cm="1">
        <f t="array" ref="I37">(1/3)*2*$I$8*(SUMPRODUCT((I22:I28)*($O$22:$O$28)))</f>
        <v>67.4666666666667</v>
      </c>
      <c r="J37" s="33" cm="1">
        <f t="array" ref="J37">(1/3)*2*$I$8*(SUMPRODUCT((J22:J28)*($O$22:$O$28)))</f>
        <v>55.8666666666667</v>
      </c>
      <c r="K37" s="33" cm="1">
        <f t="array" ref="K37">(1/3)*2*$I$8*(SUMPRODUCT((K22:K28)*($O$22:$O$28)))</f>
        <v>39.5333333333333</v>
      </c>
      <c r="L37" s="33" cm="1">
        <f t="array" ref="L37">(1/3)*2*$I$8*(SUMPRODUCT((L22:L28)*($O$22:$O$28)))</f>
        <v>32</v>
      </c>
    </row>
    <row r="38" ht="13" spans="1:12">
      <c r="A38" s="34" t="s">
        <v>50</v>
      </c>
      <c r="B38" s="33" cm="1">
        <f t="array" ref="B38">(1/3)*2*$I$8*(SUMPRODUCT((B24:B28)*($P$24:$P$28)))</f>
        <v>0</v>
      </c>
      <c r="C38" s="33" cm="1">
        <f t="array" ref="C38">(1/3)*2*$I$8*(SUMPRODUCT((C24:C28)*($P$24:$P$28)))</f>
        <v>6.33333333333333</v>
      </c>
      <c r="D38" s="33" cm="1">
        <f t="array" ref="D38">(1/3)*2*$I$8*(SUMPRODUCT((D24:D28)*($P$24:$P$28)))</f>
        <v>18.0666666666667</v>
      </c>
      <c r="E38" s="33" cm="1">
        <f t="array" ref="E38">(1/3)*2*$I$8*(SUMPRODUCT((E24:E28)*($P$24:$P$28)))</f>
        <v>33.2666666666667</v>
      </c>
      <c r="F38" s="33" cm="1">
        <f t="array" ref="F38">(1/3)*2*$I$8*(SUMPRODUCT((F24:F28)*($P$24:$P$28)))</f>
        <v>38.8</v>
      </c>
      <c r="G38" s="33" cm="1">
        <f t="array" ref="G38">(1/3)*2*$I$8*(SUMPRODUCT((G24:G28)*($P$24:$P$28)))</f>
        <v>40.6666666666667</v>
      </c>
      <c r="H38" s="33" cm="1">
        <f t="array" ref="H38">(1/3)*2*$I$8*(SUMPRODUCT((H24:H28)*($P$24:$P$28)))</f>
        <v>36.6</v>
      </c>
      <c r="I38" s="33" cm="1">
        <f t="array" ref="I38">(1/3)*2*$I$8*(SUMPRODUCT((I24:I28)*($P$24:$P$28)))</f>
        <v>28.7333333333333</v>
      </c>
      <c r="J38" s="33" cm="1">
        <f t="array" ref="J38">(1/3)*2*$I$8*(SUMPRODUCT((J24:J28)*($P$24:$P$28)))</f>
        <v>18.9333333333333</v>
      </c>
      <c r="K38" s="33" cm="1">
        <f t="array" ref="K38">(1/3)*2*$I$8*(SUMPRODUCT((K24:K28)*($P$24:$P$28)))</f>
        <v>4.86666666666667</v>
      </c>
      <c r="L38" s="33" cm="1">
        <f t="array" ref="L38">(1/3)*2*$I$8*(SUMPRODUCT((L24:L28)*($P$24:$P$28)))</f>
        <v>2.33333333333333</v>
      </c>
    </row>
    <row r="39" ht="13" spans="1:12">
      <c r="A39" s="20" t="s">
        <v>51</v>
      </c>
      <c r="B39" s="33" cm="1">
        <f t="array" ref="B39">(1/3)*2*$I$8*(SUMPRODUCT((B26:B28)*($Q$26:$Q$28)))</f>
        <v>0</v>
      </c>
      <c r="C39" s="33" cm="1">
        <f t="array" ref="C39">(1/3)*2*$I$8*(SUMPRODUCT((C26:C28)*($Q$26:$Q$28)))</f>
        <v>1.06666666666667</v>
      </c>
      <c r="D39" s="33" cm="1">
        <f t="array" ref="D39">(1/3)*2*$I$8*(SUMPRODUCT((D26:D28)*($Q$26:$Q$28)))</f>
        <v>4.2</v>
      </c>
      <c r="E39" s="33" cm="1">
        <f t="array" ref="E39">(1/3)*2*$I$8*(SUMPRODUCT((E26:E28)*($Q$26:$Q$28)))</f>
        <v>8.86666666666667</v>
      </c>
      <c r="F39" s="33" cm="1">
        <f t="array" ref="F39">(1/3)*2*$I$8*(SUMPRODUCT((F26:F28)*($Q$26:$Q$28)))</f>
        <v>9.4</v>
      </c>
      <c r="G39" s="33" cm="1">
        <f t="array" ref="G39">(1/3)*2*$I$8*(SUMPRODUCT((G26:G28)*($Q$26:$Q$28)))</f>
        <v>8.53333333333333</v>
      </c>
      <c r="H39" s="33" cm="1">
        <f t="array" ref="H39">(1/3)*2*$I$8*(SUMPRODUCT((H26:H28)*($Q$26:$Q$28)))</f>
        <v>3.66666666666667</v>
      </c>
      <c r="I39" s="33" cm="1">
        <f t="array" ref="I39">(1/3)*2*$I$8*(SUMPRODUCT((I26:I28)*($Q$26:$Q$28)))</f>
        <v>1.33333333333333</v>
      </c>
      <c r="J39" s="33" cm="1">
        <f t="array" ref="J39">(1/3)*2*$I$8*(SUMPRODUCT((J26:J28)*($Q$26:$Q$28)))</f>
        <v>0</v>
      </c>
      <c r="K39" s="33" cm="1">
        <f t="array" ref="K39">(1/3)*2*$I$8*(SUMPRODUCT((K26:K28)*($Q$26:$Q$28)))</f>
        <v>0</v>
      </c>
      <c r="L39" s="33" cm="1">
        <f t="array" ref="L39">(1/3)*2*$I$8*(SUMPRODUCT((L26:L28)*($Q$26:$Q$28)))</f>
        <v>0</v>
      </c>
    </row>
    <row r="42" ht="14.5" spans="1:13">
      <c r="A42" s="35" t="s">
        <v>14</v>
      </c>
      <c r="B42" s="35" t="s">
        <v>52</v>
      </c>
      <c r="C42" s="35"/>
      <c r="D42" s="35"/>
      <c r="E42" s="35" t="s">
        <v>53</v>
      </c>
      <c r="F42" s="35"/>
      <c r="G42" s="35"/>
      <c r="I42" s="59" t="s">
        <v>54</v>
      </c>
      <c r="J42" s="59"/>
      <c r="K42" s="59"/>
      <c r="L42" s="60">
        <v>1.99</v>
      </c>
      <c r="M42" s="61" t="s">
        <v>55</v>
      </c>
    </row>
    <row r="43" ht="14" spans="1:13">
      <c r="A43" s="36" t="s">
        <v>24</v>
      </c>
      <c r="B43" s="33" cm="1">
        <f t="array" ref="B43">(1/3)*$I$7*(SUMPRODUCT((B18:L18)*($B$29:$L$29)))</f>
        <v>955.98</v>
      </c>
      <c r="C43" s="33"/>
      <c r="D43" s="33"/>
      <c r="E43" s="33">
        <f>B43*1.99*32.17*(1/2240)</f>
        <v>27.3215243008928</v>
      </c>
      <c r="F43" s="33"/>
      <c r="G43" s="33"/>
      <c r="I43" s="59" t="s">
        <v>56</v>
      </c>
      <c r="J43" s="59"/>
      <c r="K43" s="59"/>
      <c r="L43" s="60">
        <v>32.17</v>
      </c>
      <c r="M43" s="61" t="s">
        <v>57</v>
      </c>
    </row>
    <row r="44" ht="13" spans="1:13">
      <c r="A44" s="36" t="s">
        <v>25</v>
      </c>
      <c r="B44" s="33" cm="1">
        <f t="array" ref="B44">(1/3)*$I$7*(SUMPRODUCT((B20:L20)*($B$29:$L$29)))</f>
        <v>905.13</v>
      </c>
      <c r="C44" s="33"/>
      <c r="D44" s="33"/>
      <c r="E44" s="33">
        <f t="shared" ref="E44:E47" si="0">B44*1.99*32.17*(1/2240)</f>
        <v>25.8682517316964</v>
      </c>
      <c r="F44" s="33"/>
      <c r="G44" s="33"/>
      <c r="I44" s="59" t="s">
        <v>58</v>
      </c>
      <c r="J44" s="59"/>
      <c r="K44" s="59"/>
      <c r="L44" s="60">
        <v>2240</v>
      </c>
      <c r="M44" s="61" t="s">
        <v>59</v>
      </c>
    </row>
    <row r="45" ht="13" spans="1:7">
      <c r="A45" s="36" t="s">
        <v>26</v>
      </c>
      <c r="B45" s="33" cm="1">
        <f t="array" ref="B45">(1/3)*$I$7*(SUMPRODUCT((B22:L22)*($B$29:$L$29)))</f>
        <v>848.517</v>
      </c>
      <c r="C45" s="33"/>
      <c r="D45" s="33"/>
      <c r="E45" s="33">
        <f t="shared" si="0"/>
        <v>24.2502749379911</v>
      </c>
      <c r="F45" s="33"/>
      <c r="G45" s="33"/>
    </row>
    <row r="46" ht="13" spans="1:7">
      <c r="A46" s="36" t="s">
        <v>27</v>
      </c>
      <c r="B46" s="33" cm="1">
        <f t="array" ref="B46">(1/3)*$I$7*(SUMPRODUCT((B24:L24)*($B$29:$L$29)))</f>
        <v>698.001</v>
      </c>
      <c r="C46" s="33"/>
      <c r="D46" s="33"/>
      <c r="E46" s="33">
        <f t="shared" si="0"/>
        <v>19.9485881331696</v>
      </c>
      <c r="F46" s="33"/>
      <c r="G46" s="33"/>
    </row>
    <row r="47" ht="13" spans="1:7">
      <c r="A47" s="37" t="s">
        <v>28</v>
      </c>
      <c r="B47" s="33" cm="1">
        <f t="array" ref="B47">(1/3)*$I$7*(SUMPRODUCT((B26:L26)*($B$29:$L$29)))</f>
        <v>269.166</v>
      </c>
      <c r="C47" s="33"/>
      <c r="D47" s="33"/>
      <c r="E47" s="33">
        <f t="shared" si="0"/>
        <v>7.69265613294643</v>
      </c>
      <c r="F47" s="33"/>
      <c r="G47" s="33"/>
    </row>
  </sheetData>
  <mergeCells count="21">
    <mergeCell ref="A6:B6"/>
    <mergeCell ref="B11:L11"/>
    <mergeCell ref="B13:L13"/>
    <mergeCell ref="B15:L15"/>
    <mergeCell ref="A33:C33"/>
    <mergeCell ref="B42:D42"/>
    <mergeCell ref="E42:G42"/>
    <mergeCell ref="I42:K42"/>
    <mergeCell ref="B43:D43"/>
    <mergeCell ref="E43:G43"/>
    <mergeCell ref="I43:K43"/>
    <mergeCell ref="B44:D44"/>
    <mergeCell ref="E44:G44"/>
    <mergeCell ref="I44:K44"/>
    <mergeCell ref="B45:D45"/>
    <mergeCell ref="E45:G45"/>
    <mergeCell ref="B46:D46"/>
    <mergeCell ref="E46:G46"/>
    <mergeCell ref="B47:D47"/>
    <mergeCell ref="E47:G47"/>
    <mergeCell ref="A29:A30"/>
  </mergeCells>
  <pageMargins left="0.75" right="0.75" top="1" bottom="1" header="0.5" footer="0.5"/>
  <pageSetup paperSize="1" scale="75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Micron Electronics, Inc.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Área Plano de Flotación</vt:lpstr>
      <vt:lpstr>Volumen Sumergido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Ignacio Santambrogio</cp:lastModifiedBy>
  <dcterms:created xsi:type="dcterms:W3CDTF">2000-08-16T15:03:00Z</dcterms:created>
  <cp:lastPrinted>2019-04-30T01:04:00Z</cp:lastPrinted>
  <dcterms:modified xsi:type="dcterms:W3CDTF">2025-08-12T13:31:48Z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3A6FA1E790E74348BAF134203E1A99B4_13</vt:lpwstr>
  </property>
  <property fmtid="{D5CDD505-2E9C-101B-9397-08002B2CF9AE}" pid="3" name="KSOProductBuildVer">
    <vt:lpwstr>2058-12.2.0.21931</vt:lpwstr>
  </property>
</Properties>
</file>