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milo Marin\Downloads\"/>
    </mc:Choice>
  </mc:AlternateContent>
  <xr:revisionPtr revIDLastSave="0" documentId="13_ncr:1_{EE0B10AC-CD40-4CB1-B425-43636974A202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Condiciones" sheetId="3" r:id="rId1"/>
    <sheet name="cuadro cargas" sheetId="7" r:id="rId2"/>
    <sheet name="Plan de Estiba" sheetId="6" r:id="rId3"/>
    <sheet name="posiciones" sheetId="2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3" l="1"/>
  <c r="G18" i="3"/>
  <c r="G13" i="3"/>
  <c r="G3" i="3"/>
  <c r="G8" i="3"/>
  <c r="G2" i="3"/>
  <c r="G12" i="3" s="1"/>
  <c r="E138" i="7"/>
  <c r="V29" i="3" s="1"/>
  <c r="G138" i="7"/>
  <c r="X29" i="3" s="1"/>
  <c r="I138" i="7"/>
  <c r="W29" i="3" s="1"/>
  <c r="K29" i="3"/>
  <c r="K24" i="3"/>
  <c r="K19" i="3"/>
  <c r="K9" i="3"/>
  <c r="K14" i="3"/>
  <c r="K4" i="3"/>
  <c r="C129" i="7"/>
  <c r="C137" i="7"/>
  <c r="C135" i="7"/>
  <c r="C133" i="7"/>
  <c r="C131" i="7"/>
  <c r="C127" i="7"/>
  <c r="C128" i="7" s="1"/>
  <c r="C130" i="7" s="1"/>
  <c r="M29" i="3" l="1"/>
  <c r="G17" i="3"/>
  <c r="G22" i="3"/>
  <c r="G7" i="3"/>
  <c r="G27" i="3"/>
  <c r="C132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130" i="7" s="1"/>
  <c r="X9" i="3" s="1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I7" i="7"/>
  <c r="G7" i="7"/>
  <c r="E7" i="7"/>
  <c r="I5" i="7"/>
  <c r="G5" i="7"/>
  <c r="G127" i="7" s="1"/>
  <c r="E5" i="7"/>
  <c r="I8" i="3"/>
  <c r="I9" i="3" s="1"/>
  <c r="O9" i="3" s="1"/>
  <c r="Q9" i="3" s="1"/>
  <c r="I3" i="3"/>
  <c r="I4" i="3" s="1"/>
  <c r="O4" i="3" s="1"/>
  <c r="Q4" i="3" s="1"/>
  <c r="AB37" i="6"/>
  <c r="AC37" i="6"/>
  <c r="AB38" i="6"/>
  <c r="AC38" i="6"/>
  <c r="AB39" i="6"/>
  <c r="AC39" i="6"/>
  <c r="AC36" i="6"/>
  <c r="AA37" i="6"/>
  <c r="AA38" i="6"/>
  <c r="AA39" i="6"/>
  <c r="Z39" i="6"/>
  <c r="Z37" i="6"/>
  <c r="Z38" i="6"/>
  <c r="Y37" i="6"/>
  <c r="Y38" i="6"/>
  <c r="Y39" i="6"/>
  <c r="X37" i="6"/>
  <c r="X38" i="6"/>
  <c r="X39" i="6"/>
  <c r="W37" i="6"/>
  <c r="W38" i="6"/>
  <c r="W39" i="6"/>
  <c r="W36" i="6"/>
  <c r="X36" i="6"/>
  <c r="Y36" i="6"/>
  <c r="Z36" i="6"/>
  <c r="AA36" i="6"/>
  <c r="AB36" i="6"/>
  <c r="V37" i="6"/>
  <c r="V38" i="6"/>
  <c r="V39" i="6"/>
  <c r="V36" i="6"/>
  <c r="AC41" i="6" l="1"/>
  <c r="V52" i="6" s="1"/>
  <c r="I127" i="7"/>
  <c r="G4" i="3"/>
  <c r="E127" i="7"/>
  <c r="E130" i="7"/>
  <c r="V9" i="3" s="1"/>
  <c r="I130" i="7"/>
  <c r="G9" i="3"/>
  <c r="E132" i="7"/>
  <c r="V14" i="3" s="1"/>
  <c r="C134" i="7"/>
  <c r="I132" i="7"/>
  <c r="G132" i="7"/>
  <c r="X14" i="3" s="1"/>
  <c r="I128" i="7"/>
  <c r="G128" i="7"/>
  <c r="X4" i="3" s="1"/>
  <c r="E128" i="7"/>
  <c r="V4" i="3" s="1"/>
  <c r="V41" i="6"/>
  <c r="V45" i="6" s="1"/>
  <c r="X41" i="6"/>
  <c r="V47" i="6" s="1"/>
  <c r="AA41" i="6"/>
  <c r="V50" i="6" s="1"/>
  <c r="Z41" i="6"/>
  <c r="V49" i="6" s="1"/>
  <c r="Y41" i="6"/>
  <c r="V48" i="6" s="1"/>
  <c r="AB41" i="6"/>
  <c r="V51" i="6" s="1"/>
  <c r="W41" i="6"/>
  <c r="V46" i="6" s="1"/>
  <c r="M4" i="3" l="1"/>
  <c r="S4" i="3" s="1"/>
  <c r="W4" i="3"/>
  <c r="M14" i="3"/>
  <c r="W14" i="3"/>
  <c r="M9" i="3"/>
  <c r="S9" i="3" s="1"/>
  <c r="W9" i="3"/>
  <c r="I13" i="3"/>
  <c r="I14" i="3" s="1"/>
  <c r="O14" i="3" s="1"/>
  <c r="Q14" i="3" s="1"/>
  <c r="S14" i="3" s="1"/>
  <c r="G14" i="3"/>
  <c r="G134" i="7"/>
  <c r="X19" i="3" s="1"/>
  <c r="C136" i="7"/>
  <c r="E134" i="7"/>
  <c r="V19" i="3" s="1"/>
  <c r="I134" i="7"/>
  <c r="M19" i="3" l="1"/>
  <c r="W19" i="3"/>
  <c r="G19" i="3"/>
  <c r="I18" i="3"/>
  <c r="I19" i="3" s="1"/>
  <c r="O19" i="3" s="1"/>
  <c r="Q19" i="3" s="1"/>
  <c r="S19" i="3" s="1"/>
  <c r="C138" i="7"/>
  <c r="E136" i="7"/>
  <c r="V24" i="3" s="1"/>
  <c r="I136" i="7"/>
  <c r="G136" i="7"/>
  <c r="X24" i="3" s="1"/>
  <c r="M24" i="3" l="1"/>
  <c r="W24" i="3"/>
  <c r="I23" i="3"/>
  <c r="I24" i="3" s="1"/>
  <c r="O24" i="3" s="1"/>
  <c r="Q24" i="3" s="1"/>
  <c r="S24" i="3" s="1"/>
  <c r="G24" i="3"/>
  <c r="I28" i="3" l="1"/>
  <c r="I29" i="3" s="1"/>
  <c r="O29" i="3" s="1"/>
  <c r="Q29" i="3" s="1"/>
  <c r="S29" i="3" s="1"/>
  <c r="G29" i="3"/>
</calcChain>
</file>

<file path=xl/sharedStrings.xml><?xml version="1.0" encoding="utf-8"?>
<sst xmlns="http://schemas.openxmlformats.org/spreadsheetml/2006/main" count="894" uniqueCount="351">
  <si>
    <t>General_1</t>
  </si>
  <si>
    <t>General_2</t>
  </si>
  <si>
    <t>General_3</t>
  </si>
  <si>
    <t>General_4</t>
  </si>
  <si>
    <t>General_5</t>
  </si>
  <si>
    <t>General_6</t>
  </si>
  <si>
    <t>General_7</t>
  </si>
  <si>
    <t>General_8</t>
  </si>
  <si>
    <t>General_9</t>
  </si>
  <si>
    <t>General_10</t>
  </si>
  <si>
    <t>General_11</t>
  </si>
  <si>
    <t>General_12</t>
  </si>
  <si>
    <t>Lubricante_1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</si>
  <si>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</si>
  <si>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</si>
  <si>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</si>
  <si>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</si>
  <si>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</si>
  <si>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</si>
  <si>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</si>
  <si>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Químico_2</t>
  </si>
  <si>
    <t>Químico_1</t>
  </si>
  <si>
    <t>Químico_3</t>
  </si>
  <si>
    <t>Químico_4</t>
  </si>
  <si>
    <t>Químico_5</t>
  </si>
  <si>
    <t>Químico_6</t>
  </si>
  <si>
    <t>Químico_7</t>
  </si>
  <si>
    <t>Químico_8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</si>
  <si>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</si>
  <si>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</si>
  <si>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</si>
  <si>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</si>
  <si>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</si>
  <si>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</si>
  <si>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</si>
  <si>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</si>
  <si>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</si>
  <si>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</si>
  <si>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Callao</t>
  </si>
  <si>
    <t>Guayaquil</t>
  </si>
  <si>
    <t>Panamá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</si>
  <si>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</si>
  <si>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</si>
  <si>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</si>
  <si>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</si>
  <si>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</si>
  <si>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</si>
  <si>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</si>
  <si>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</si>
  <si>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POPA</t>
  </si>
  <si>
    <t>A</t>
  </si>
  <si>
    <t>B</t>
  </si>
  <si>
    <t>C</t>
  </si>
  <si>
    <t>D</t>
  </si>
  <si>
    <t>E</t>
  </si>
  <si>
    <t>PROA</t>
  </si>
  <si>
    <t>PLANTA</t>
  </si>
  <si>
    <t>X</t>
  </si>
  <si>
    <t>Y</t>
  </si>
  <si>
    <t>Z</t>
  </si>
  <si>
    <t>W</t>
  </si>
  <si>
    <t>PERFIL</t>
  </si>
  <si>
    <t>F</t>
  </si>
  <si>
    <t>G</t>
  </si>
  <si>
    <t>H</t>
  </si>
  <si>
    <t>ESTRIBOR</t>
  </si>
  <si>
    <t>BABOR</t>
  </si>
  <si>
    <t>Cobre_11</t>
  </si>
  <si>
    <t>Cobre_12</t>
  </si>
  <si>
    <t>Cobre_13</t>
  </si>
  <si>
    <t>Cobre_14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</si>
  <si>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</si>
  <si>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</si>
  <si>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</si>
  <si>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</si>
  <si>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</si>
  <si>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</si>
  <si>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</si>
  <si>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</si>
  <si>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General_13</t>
  </si>
  <si>
    <t>General_14</t>
  </si>
  <si>
    <t>General_15</t>
  </si>
  <si>
    <t>General_16</t>
  </si>
  <si>
    <t>General_17</t>
  </si>
  <si>
    <t>General_18</t>
  </si>
  <si>
    <t>General_19</t>
  </si>
  <si>
    <t>General_20</t>
  </si>
  <si>
    <t>Cartagena</t>
  </si>
  <si>
    <t>Houston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</si>
  <si>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</si>
  <si>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</si>
  <si>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</si>
  <si>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</si>
  <si>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</si>
  <si>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</si>
  <si>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</si>
  <si>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</si>
  <si>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</si>
  <si>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</si>
  <si>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</si>
  <si>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</si>
  <si>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</si>
  <si>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</si>
  <si>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</si>
  <si>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</si>
  <si>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General_21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</si>
  <si>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</si>
  <si>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</si>
  <si>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</si>
  <si>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</si>
  <si>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</si>
  <si>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</si>
  <si>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</si>
  <si>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</si>
  <si>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</si>
  <si>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</si>
  <si>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</si>
  <si>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</si>
  <si>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</si>
  <si>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</si>
  <si>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</si>
  <si>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</si>
  <si>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</si>
  <si>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</si>
  <si>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</si>
  <si>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</si>
  <si>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</si>
  <si>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</si>
  <si>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</si>
  <si>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</si>
  <si>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</si>
  <si>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</si>
  <si>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</si>
  <si>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</si>
  <si>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</si>
  <si>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</si>
  <si>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</si>
  <si>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</si>
  <si>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</si>
  <si>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</si>
  <si>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</si>
  <si>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Peso máximo por columna</t>
  </si>
  <si>
    <t>Tons</t>
  </si>
  <si>
    <t>mts</t>
  </si>
  <si>
    <t>mt</t>
  </si>
  <si>
    <t>Limitaciones</t>
  </si>
  <si>
    <t>Lastre peak de proa</t>
  </si>
  <si>
    <t>Químicos y lubricantes deben ir sobre cubierta, posición 4 hacia arriba</t>
  </si>
  <si>
    <t>Químicos no pueden ir adyacentes a lubricantes</t>
  </si>
  <si>
    <t>KG inicial</t>
  </si>
  <si>
    <t>Condiciones previas a la carga:</t>
  </si>
  <si>
    <t>Calado proa</t>
  </si>
  <si>
    <t>Calado popa</t>
  </si>
  <si>
    <t>Cuaderna Maestra (desde proa)</t>
  </si>
  <si>
    <t>G longitudinal</t>
  </si>
  <si>
    <t>Líneas segmentadas muestran la ubicación del centro de los contenedores</t>
  </si>
  <si>
    <t>Altura</t>
  </si>
  <si>
    <t>peak de</t>
  </si>
  <si>
    <t>proa</t>
  </si>
  <si>
    <t>Mts. desde la proa</t>
  </si>
  <si>
    <t>Alimentos no pueden ir adyacentes a químicos ni lubricantes</t>
  </si>
  <si>
    <t>TIER 1</t>
  </si>
  <si>
    <t>3 MTS</t>
  </si>
  <si>
    <t>TIER 2</t>
  </si>
  <si>
    <t>6 MTS</t>
  </si>
  <si>
    <t>TIER 3</t>
  </si>
  <si>
    <t>9 MTS</t>
  </si>
  <si>
    <t>TIER 4</t>
  </si>
  <si>
    <t>13 MTS</t>
  </si>
  <si>
    <t>TIER 5</t>
  </si>
  <si>
    <t>TIER 6</t>
  </si>
  <si>
    <t>16 MTS</t>
  </si>
  <si>
    <t>Alimentos_17</t>
  </si>
  <si>
    <t>Alimentos_18</t>
  </si>
  <si>
    <t>19 MTS</t>
  </si>
  <si>
    <t>Quí</t>
  </si>
  <si>
    <t>Gen</t>
  </si>
  <si>
    <t>Lub</t>
  </si>
  <si>
    <t>Cob</t>
  </si>
  <si>
    <t>Ali</t>
  </si>
  <si>
    <t>desplazamiento</t>
  </si>
  <si>
    <t>tn</t>
  </si>
  <si>
    <t>carga</t>
  </si>
  <si>
    <t>total</t>
  </si>
  <si>
    <t>zarpe de callao</t>
  </si>
  <si>
    <t>1er zarpe</t>
  </si>
  <si>
    <t>zarpe de guayaquil</t>
  </si>
  <si>
    <t>zarpe de panama</t>
  </si>
  <si>
    <t>zarpe de cartagena</t>
  </si>
  <si>
    <t>recalada de houston</t>
  </si>
  <si>
    <t>Item</t>
  </si>
  <si>
    <t>Pesos</t>
  </si>
  <si>
    <t>LCG</t>
  </si>
  <si>
    <t>Mto(long)</t>
  </si>
  <si>
    <t>TCG</t>
  </si>
  <si>
    <t>Mto(trans)</t>
  </si>
  <si>
    <t>VCG</t>
  </si>
  <si>
    <t>Mto(vert)</t>
  </si>
  <si>
    <t>Pesos Agregar</t>
  </si>
  <si>
    <t>Panama</t>
  </si>
  <si>
    <t>Qui_4</t>
  </si>
  <si>
    <t>Qui_3</t>
  </si>
  <si>
    <t>Qui_2</t>
  </si>
  <si>
    <t>Qui_1</t>
  </si>
  <si>
    <t>Lub_17</t>
  </si>
  <si>
    <t>Lub_18</t>
  </si>
  <si>
    <t>Lub_19</t>
  </si>
  <si>
    <t>Lub_20</t>
  </si>
  <si>
    <t>Lub_21</t>
  </si>
  <si>
    <t>Lub_22</t>
  </si>
  <si>
    <t>Lub_23</t>
  </si>
  <si>
    <t>Lub_24</t>
  </si>
  <si>
    <t>Gen_1</t>
  </si>
  <si>
    <t>Gen_2</t>
  </si>
  <si>
    <t>Gen_4</t>
  </si>
  <si>
    <t>Gen_3</t>
  </si>
  <si>
    <t>Qui_6</t>
  </si>
  <si>
    <t>Qui_5</t>
  </si>
  <si>
    <t>Qui_11</t>
  </si>
  <si>
    <t>Qui_10</t>
  </si>
  <si>
    <t>Qui_8</t>
  </si>
  <si>
    <t>Qui_7</t>
  </si>
  <si>
    <t>Qui_12</t>
  </si>
  <si>
    <t>Qui_9</t>
  </si>
  <si>
    <t>Gen_11</t>
  </si>
  <si>
    <t>Gen_6</t>
  </si>
  <si>
    <t>Gen_7</t>
  </si>
  <si>
    <t>Gen_10</t>
  </si>
  <si>
    <t>Gen_13</t>
  </si>
  <si>
    <t>Gen_5</t>
  </si>
  <si>
    <t>Gen_14</t>
  </si>
  <si>
    <t>Gen_12</t>
  </si>
  <si>
    <t>Gen_9</t>
  </si>
  <si>
    <t>Gen_8</t>
  </si>
  <si>
    <t>Qui_14</t>
  </si>
  <si>
    <t>Qui_16</t>
  </si>
  <si>
    <t>Qui_15</t>
  </si>
  <si>
    <t>Lub_9</t>
  </si>
  <si>
    <t>Lub_10</t>
  </si>
  <si>
    <t>Lub_11</t>
  </si>
  <si>
    <t>Lub_12</t>
  </si>
  <si>
    <t>Lub_13</t>
  </si>
  <si>
    <t>Lub_14</t>
  </si>
  <si>
    <t>Lub_15</t>
  </si>
  <si>
    <t>Lub_16</t>
  </si>
  <si>
    <t>Gen_16</t>
  </si>
  <si>
    <t>Gen_15</t>
  </si>
  <si>
    <t>Gen_18</t>
  </si>
  <si>
    <t>Gen_19</t>
  </si>
  <si>
    <t>Gen_20</t>
  </si>
  <si>
    <t>Gen_17</t>
  </si>
  <si>
    <t>Ali_1</t>
  </si>
  <si>
    <t>Ali_11</t>
  </si>
  <si>
    <t>Ali_14</t>
  </si>
  <si>
    <t>Ali_16</t>
  </si>
  <si>
    <t>Ali_15</t>
  </si>
  <si>
    <t>Ali_12</t>
  </si>
  <si>
    <t>Ali_10</t>
  </si>
  <si>
    <t>Ali_5</t>
  </si>
  <si>
    <t>Ali_3</t>
  </si>
  <si>
    <t>Ali_13</t>
  </si>
  <si>
    <t>Ali_17</t>
  </si>
  <si>
    <t>Ali_18</t>
  </si>
  <si>
    <t>Ali_2</t>
  </si>
  <si>
    <t>Ali_4</t>
  </si>
  <si>
    <t>Ali_7</t>
  </si>
  <si>
    <t>Ali_9</t>
  </si>
  <si>
    <t>Ali_8</t>
  </si>
  <si>
    <t>Ali_6</t>
  </si>
  <si>
    <t>Lub_1</t>
  </si>
  <si>
    <t>Lub_2</t>
  </si>
  <si>
    <t>Lub_3</t>
  </si>
  <si>
    <t>Lub_4</t>
  </si>
  <si>
    <t>Lub_5</t>
  </si>
  <si>
    <t>Lub_6</t>
  </si>
  <si>
    <t>Lub_7</t>
  </si>
  <si>
    <t>Lub_8</t>
  </si>
  <si>
    <t>Gen_21</t>
  </si>
  <si>
    <t>Gen_22</t>
  </si>
  <si>
    <t>Gen_23</t>
  </si>
  <si>
    <t>Gen_24</t>
  </si>
  <si>
    <t>Gen_25</t>
  </si>
  <si>
    <t>Gen_26</t>
  </si>
  <si>
    <t>Gen_27</t>
  </si>
  <si>
    <t>Gen_28</t>
  </si>
  <si>
    <t>Gen_29</t>
  </si>
  <si>
    <t>Gen_30</t>
  </si>
  <si>
    <t>Gen_31</t>
  </si>
  <si>
    <t>Gen_32</t>
  </si>
  <si>
    <t>Cob_1</t>
  </si>
  <si>
    <t>Cob_2</t>
  </si>
  <si>
    <t>Cob_3</t>
  </si>
  <si>
    <t>Cob_4</t>
  </si>
  <si>
    <t>Cob_5</t>
  </si>
  <si>
    <t>Cob_6</t>
  </si>
  <si>
    <t>Cob_7</t>
  </si>
  <si>
    <t>Cob_8</t>
  </si>
  <si>
    <t>Cob_9</t>
  </si>
  <si>
    <t>Cob_10</t>
  </si>
  <si>
    <t>Cob_11</t>
  </si>
  <si>
    <t>Cob_12</t>
  </si>
  <si>
    <t>Cob_13</t>
  </si>
  <si>
    <t>Cob_14</t>
  </si>
  <si>
    <t>Cob_15</t>
  </si>
  <si>
    <t>Cob_16</t>
  </si>
  <si>
    <t>Cob_17</t>
  </si>
  <si>
    <t>Cob_18</t>
  </si>
  <si>
    <t>Cob_19</t>
  </si>
  <si>
    <t>Cob_20</t>
  </si>
  <si>
    <t>Cob_21</t>
  </si>
  <si>
    <t>Cob_22</t>
  </si>
  <si>
    <t>Cob_23</t>
  </si>
  <si>
    <t>Cob_24</t>
  </si>
  <si>
    <t>Cob_25</t>
  </si>
  <si>
    <t>Cob_26</t>
  </si>
  <si>
    <t>Cob_27</t>
  </si>
  <si>
    <t>Cob_28</t>
  </si>
  <si>
    <t>Cob-29</t>
  </si>
  <si>
    <t>Cob_30</t>
  </si>
  <si>
    <t>Qui_13</t>
  </si>
  <si>
    <t>Total</t>
  </si>
  <si>
    <t>CONDICION PRIMER ZARPE</t>
  </si>
  <si>
    <t>DESCARGA EN CALLAO</t>
  </si>
  <si>
    <t>CONDICION SEGUNDO ZARPE</t>
  </si>
  <si>
    <t>DESCARGA EN GUAYAQUIL</t>
  </si>
  <si>
    <t>TERCER ZARPE</t>
  </si>
  <si>
    <t>DESCARGA PANAMÁ</t>
  </si>
  <si>
    <t>CUARTO ZARPE</t>
  </si>
  <si>
    <t>DESCARGA CARTAGENA</t>
  </si>
  <si>
    <t>QUINTO   ZARPE</t>
  </si>
  <si>
    <t>DESCARGA HOUSTON</t>
  </si>
  <si>
    <t>ULTIMA CONDICIÓN</t>
  </si>
  <si>
    <t>Calado medio</t>
  </si>
  <si>
    <t>toneladas por centimetros de inmersión</t>
  </si>
  <si>
    <t>unidad</t>
  </si>
  <si>
    <t>KG</t>
  </si>
  <si>
    <t>KB</t>
  </si>
  <si>
    <t>Desplazamiento Liviano MAS LASTRE</t>
  </si>
  <si>
    <t>MANGA</t>
  </si>
  <si>
    <t>MTS</t>
  </si>
  <si>
    <t>BM</t>
  </si>
  <si>
    <t>KM</t>
  </si>
  <si>
    <t>GM</t>
  </si>
  <si>
    <t>-</t>
  </si>
  <si>
    <t>estable</t>
  </si>
  <si>
    <t>estabilidad</t>
  </si>
  <si>
    <t>inestable</t>
  </si>
  <si>
    <t>CG(X)</t>
  </si>
  <si>
    <t>CG(Y)</t>
  </si>
  <si>
    <t>CG(Z)</t>
  </si>
  <si>
    <t>KB según curvas hidrostáticas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</si>
</sst>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3" xfId="0" applyFont="1" applyBorder="1" applyAlignment="1">
      <alignment horizontal="center"/>
    </xf>
    <xf numFmtId="0" fontId="1" fillId="0" borderId="22" xfId="0" applyFont="1" applyBorder="1" applyAlignment="1">
      <alignment horizontal="center" vertical="top"/>
    </xf>
    <xf numFmtId="0" fontId="0" fillId="0" borderId="24" xfId="0" applyBorder="1"/>
    <xf numFmtId="0" fontId="0" fillId="0" borderId="0" xfId="0" applyBorder="1"/>
    <xf numFmtId="0" fontId="0" fillId="0" borderId="25" xfId="0" applyBorder="1"/>
    <xf numFmtId="0" fontId="0" fillId="0" borderId="1" xfId="0" applyFill="1" applyBorder="1"/>
    <xf numFmtId="0" fontId="0" fillId="2" borderId="0" xfId="0" applyFill="1"/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8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8" borderId="33" xfId="0" applyFill="1" applyBorder="1" applyAlignment="1">
      <alignment horizontal="center" vertical="center"/>
    </xf>
    <xf numFmtId="2" fontId="0" fillId="0" borderId="0" xfId="0" applyNumberFormat="1"/>
    <xf numFmtId="2" fontId="0" fillId="10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8" borderId="1" xfId="0" applyFill="1" applyBorder="1"/>
    <xf numFmtId="0" fontId="0" fillId="5" borderId="36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2" fontId="0" fillId="0" borderId="26" xfId="0" applyNumberFormat="1" applyBorder="1" applyAlignment="1">
      <alignment horizontal="center" vertical="center"/>
    </xf>
    <xf numFmtId="2" fontId="0" fillId="8" borderId="26" xfId="0" applyNumberFormat="1" applyFill="1" applyBorder="1" applyAlignment="1">
      <alignment horizontal="center" vertical="center"/>
    </xf>
    <xf numFmtId="2" fontId="0" fillId="0" borderId="26" xfId="0" applyNumberFormat="1" applyFill="1" applyBorder="1" applyAlignment="1">
      <alignment horizontal="center" vertical="center"/>
    </xf>
    <xf numFmtId="2" fontId="0" fillId="0" borderId="38" xfId="0" applyNumberFormat="1" applyFill="1" applyBorder="1" applyAlignment="1">
      <alignment horizontal="center" vertical="center"/>
    </xf>
    <xf numFmtId="2" fontId="0" fillId="0" borderId="31" xfId="0" applyNumberFormat="1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 vertical="center"/>
    </xf>
    <xf numFmtId="2" fontId="0" fillId="0" borderId="31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8" borderId="37" xfId="0" applyFill="1" applyBorder="1" applyAlignment="1">
      <alignment horizontal="center" vertical="center" wrapText="1"/>
    </xf>
    <xf numFmtId="0" fontId="0" fillId="9" borderId="30" xfId="0" applyFill="1" applyBorder="1" applyAlignment="1">
      <alignment horizontal="center" vertical="center" wrapText="1"/>
    </xf>
    <xf numFmtId="0" fontId="0" fillId="8" borderId="30" xfId="0" applyFill="1" applyBorder="1" applyAlignment="1">
      <alignment horizontal="center" vertical="center" wrapText="1"/>
    </xf>
    <xf numFmtId="0" fontId="0" fillId="8" borderId="32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0" fillId="8" borderId="0" xfId="0" applyFill="1"/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ill>
        <patternFill>
          <bgColor theme="9"/>
        </patternFill>
      </fill>
    </dxf>
    <dxf>
      <fill>
        <patternFill>
          <bgColor rgb="FFC000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Cargas</a:t>
            </a:r>
            <a:r>
              <a:rPr lang="es-CL" baseline="0"/>
              <a:t> v/s distancia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'Plan de Estiba'!$W$44:$W$52</c:f>
              <c:numCache>
                <c:formatCode>General</c:formatCode>
                <c:ptCount val="9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  <c:pt idx="7">
                  <c:v>140</c:v>
                </c:pt>
                <c:pt idx="8">
                  <c:v>160</c:v>
                </c:pt>
              </c:numCache>
            </c:numRef>
          </c:cat>
          <c:val>
            <c:numRef>
              <c:f>'Plan de Estiba'!$V$44:$V$52</c:f>
              <c:numCache>
                <c:formatCode>General</c:formatCode>
                <c:ptCount val="9"/>
                <c:pt idx="0">
                  <c:v>0</c:v>
                </c:pt>
                <c:pt idx="1">
                  <c:v>498</c:v>
                </c:pt>
                <c:pt idx="2">
                  <c:v>470</c:v>
                </c:pt>
                <c:pt idx="3">
                  <c:v>288</c:v>
                </c:pt>
                <c:pt idx="4">
                  <c:v>515</c:v>
                </c:pt>
                <c:pt idx="5">
                  <c:v>536</c:v>
                </c:pt>
                <c:pt idx="6">
                  <c:v>414</c:v>
                </c:pt>
                <c:pt idx="7">
                  <c:v>464</c:v>
                </c:pt>
                <c:pt idx="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AF-494C-9A3F-764F437714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9649968"/>
        <c:axId val="489644720"/>
      </c:lineChart>
      <c:catAx>
        <c:axId val="489649968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METROS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89644720"/>
        <c:crosses val="autoZero"/>
        <c:auto val="1"/>
        <c:lblAlgn val="ctr"/>
        <c:lblOffset val="100"/>
        <c:noMultiLvlLbl val="0"/>
      </c:catAx>
      <c:valAx>
        <c:axId val="48964472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TONELADAS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89649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6</xdr:row>
      <xdr:rowOff>102054</xdr:rowOff>
    </xdr:from>
    <xdr:to>
      <xdr:col>10</xdr:col>
      <xdr:colOff>408215</xdr:colOff>
      <xdr:row>6</xdr:row>
      <xdr:rowOff>102054</xdr:rowOff>
    </xdr:to>
    <xdr:cxnSp macro="">
      <xdr:nvCxnSpPr>
        <xdr:cNvPr id="9" name="15 Conector recto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CxnSpPr/>
      </xdr:nvCxnSpPr>
      <xdr:spPr>
        <a:xfrm flipH="1">
          <a:off x="6347279" y="148317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</xdr:row>
      <xdr:rowOff>113394</xdr:rowOff>
    </xdr:from>
    <xdr:to>
      <xdr:col>10</xdr:col>
      <xdr:colOff>385536</xdr:colOff>
      <xdr:row>5</xdr:row>
      <xdr:rowOff>113394</xdr:rowOff>
    </xdr:to>
    <xdr:cxnSp macro="">
      <xdr:nvCxnSpPr>
        <xdr:cNvPr id="10" name="16 Conector recto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CxnSpPr/>
      </xdr:nvCxnSpPr>
      <xdr:spPr>
        <a:xfrm flipH="1">
          <a:off x="6324600" y="12849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</xdr:row>
      <xdr:rowOff>107044</xdr:rowOff>
    </xdr:from>
    <xdr:to>
      <xdr:col>10</xdr:col>
      <xdr:colOff>367847</xdr:colOff>
      <xdr:row>4</xdr:row>
      <xdr:rowOff>107044</xdr:rowOff>
    </xdr:to>
    <xdr:cxnSp macro="">
      <xdr:nvCxnSpPr>
        <xdr:cNvPr id="11" name="17 Conector recto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CxnSpPr/>
      </xdr:nvCxnSpPr>
      <xdr:spPr>
        <a:xfrm flipH="1">
          <a:off x="6306911" y="10690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</xdr:row>
      <xdr:rowOff>89353</xdr:rowOff>
    </xdr:from>
    <xdr:to>
      <xdr:col>10</xdr:col>
      <xdr:colOff>361496</xdr:colOff>
      <xdr:row>3</xdr:row>
      <xdr:rowOff>89353</xdr:rowOff>
    </xdr:to>
    <xdr:cxnSp macro="">
      <xdr:nvCxnSpPr>
        <xdr:cNvPr id="12" name="18 Conector recto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CxnSpPr/>
      </xdr:nvCxnSpPr>
      <xdr:spPr>
        <a:xfrm flipH="1">
          <a:off x="6300560" y="851353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14</xdr:row>
      <xdr:rowOff>102054</xdr:rowOff>
    </xdr:from>
    <xdr:to>
      <xdr:col>10</xdr:col>
      <xdr:colOff>408215</xdr:colOff>
      <xdr:row>14</xdr:row>
      <xdr:rowOff>102054</xdr:rowOff>
    </xdr:to>
    <xdr:cxnSp macro="">
      <xdr:nvCxnSpPr>
        <xdr:cNvPr id="31" name="15 Conector recto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13</xdr:row>
      <xdr:rowOff>113394</xdr:rowOff>
    </xdr:from>
    <xdr:to>
      <xdr:col>10</xdr:col>
      <xdr:colOff>385536</xdr:colOff>
      <xdr:row>13</xdr:row>
      <xdr:rowOff>113394</xdr:rowOff>
    </xdr:to>
    <xdr:cxnSp macro="">
      <xdr:nvCxnSpPr>
        <xdr:cNvPr id="32" name="16 Conector recto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12</xdr:row>
      <xdr:rowOff>107044</xdr:rowOff>
    </xdr:from>
    <xdr:to>
      <xdr:col>10</xdr:col>
      <xdr:colOff>367847</xdr:colOff>
      <xdr:row>12</xdr:row>
      <xdr:rowOff>107044</xdr:rowOff>
    </xdr:to>
    <xdr:cxnSp macro="">
      <xdr:nvCxnSpPr>
        <xdr:cNvPr id="33" name="17 Conector recto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11</xdr:row>
      <xdr:rowOff>89353</xdr:rowOff>
    </xdr:from>
    <xdr:to>
      <xdr:col>10</xdr:col>
      <xdr:colOff>361496</xdr:colOff>
      <xdr:row>11</xdr:row>
      <xdr:rowOff>89353</xdr:rowOff>
    </xdr:to>
    <xdr:cxnSp macro="">
      <xdr:nvCxnSpPr>
        <xdr:cNvPr id="34" name="18 Conector recto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CxnSpPr/>
      </xdr:nvCxnSpPr>
      <xdr:spPr>
        <a:xfrm flipH="1">
          <a:off x="5432424" y="2239282"/>
          <a:ext cx="467179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35" name="15 Conector recto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36" name="16 Conector recto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37" name="17 Conector recto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38" name="18 Conector recto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30</xdr:row>
      <xdr:rowOff>102054</xdr:rowOff>
    </xdr:from>
    <xdr:to>
      <xdr:col>10</xdr:col>
      <xdr:colOff>408215</xdr:colOff>
      <xdr:row>30</xdr:row>
      <xdr:rowOff>102054</xdr:rowOff>
    </xdr:to>
    <xdr:cxnSp macro="">
      <xdr:nvCxnSpPr>
        <xdr:cNvPr id="39" name="15 Conector recto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40" name="16 Conector recto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28</xdr:row>
      <xdr:rowOff>107044</xdr:rowOff>
    </xdr:from>
    <xdr:to>
      <xdr:col>10</xdr:col>
      <xdr:colOff>367847</xdr:colOff>
      <xdr:row>28</xdr:row>
      <xdr:rowOff>107044</xdr:rowOff>
    </xdr:to>
    <xdr:cxnSp macro="">
      <xdr:nvCxnSpPr>
        <xdr:cNvPr id="41" name="17 Conector recto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27</xdr:row>
      <xdr:rowOff>89353</xdr:rowOff>
    </xdr:from>
    <xdr:to>
      <xdr:col>10</xdr:col>
      <xdr:colOff>361496</xdr:colOff>
      <xdr:row>27</xdr:row>
      <xdr:rowOff>89353</xdr:rowOff>
    </xdr:to>
    <xdr:cxnSp macro="">
      <xdr:nvCxnSpPr>
        <xdr:cNvPr id="42" name="18 Conector recto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38</xdr:row>
      <xdr:rowOff>102054</xdr:rowOff>
    </xdr:from>
    <xdr:to>
      <xdr:col>10</xdr:col>
      <xdr:colOff>408215</xdr:colOff>
      <xdr:row>38</xdr:row>
      <xdr:rowOff>102054</xdr:rowOff>
    </xdr:to>
    <xdr:cxnSp macro="">
      <xdr:nvCxnSpPr>
        <xdr:cNvPr id="43" name="15 Conector recto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37</xdr:row>
      <xdr:rowOff>113394</xdr:rowOff>
    </xdr:from>
    <xdr:to>
      <xdr:col>10</xdr:col>
      <xdr:colOff>385536</xdr:colOff>
      <xdr:row>37</xdr:row>
      <xdr:rowOff>113394</xdr:rowOff>
    </xdr:to>
    <xdr:cxnSp macro="">
      <xdr:nvCxnSpPr>
        <xdr:cNvPr id="44" name="16 Conector recto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36</xdr:row>
      <xdr:rowOff>107044</xdr:rowOff>
    </xdr:from>
    <xdr:to>
      <xdr:col>10</xdr:col>
      <xdr:colOff>367847</xdr:colOff>
      <xdr:row>36</xdr:row>
      <xdr:rowOff>107044</xdr:rowOff>
    </xdr:to>
    <xdr:cxnSp macro="">
      <xdr:nvCxnSpPr>
        <xdr:cNvPr id="45" name="17 Conector recto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35</xdr:row>
      <xdr:rowOff>89353</xdr:rowOff>
    </xdr:from>
    <xdr:to>
      <xdr:col>10</xdr:col>
      <xdr:colOff>361496</xdr:colOff>
      <xdr:row>35</xdr:row>
      <xdr:rowOff>89353</xdr:rowOff>
    </xdr:to>
    <xdr:cxnSp macro="">
      <xdr:nvCxnSpPr>
        <xdr:cNvPr id="46" name="18 Conector recto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47" name="15 Conector recto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48" name="16 Conector recto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49" name="17 Conector recto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50" name="18 Conector recto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680357</xdr:colOff>
      <xdr:row>19</xdr:row>
      <xdr:rowOff>54430</xdr:rowOff>
    </xdr:from>
    <xdr:to>
      <xdr:col>29</xdr:col>
      <xdr:colOff>449035</xdr:colOff>
      <xdr:row>34</xdr:row>
      <xdr:rowOff>65315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DF24D728-8B44-425C-AAD8-1B674FED09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294821</xdr:colOff>
      <xdr:row>17</xdr:row>
      <xdr:rowOff>86591</xdr:rowOff>
    </xdr:from>
    <xdr:to>
      <xdr:col>13</xdr:col>
      <xdr:colOff>90714</xdr:colOff>
      <xdr:row>21</xdr:row>
      <xdr:rowOff>180975</xdr:rowOff>
    </xdr:to>
    <xdr:sp macro="" textlink="">
      <xdr:nvSpPr>
        <xdr:cNvPr id="3" name="2 Forma libre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94821" y="3420341"/>
          <a:ext cx="6775120" cy="839066"/>
        </a:xfrm>
        <a:custGeom>
          <a:avLst/>
          <a:gdLst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152400 h 942975"/>
            <a:gd name="connsiteX14" fmla="*/ 5581650 w 5600700"/>
            <a:gd name="connsiteY14" fmla="*/ 0 h 942975"/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9525 h 942975"/>
            <a:gd name="connsiteX14" fmla="*/ 5581650 w 5600700"/>
            <a:gd name="connsiteY14" fmla="*/ 0 h 942975"/>
            <a:gd name="connsiteX0" fmla="*/ 5638800 w 5638800"/>
            <a:gd name="connsiteY0" fmla="*/ 0 h 942975"/>
            <a:gd name="connsiteX1" fmla="*/ 5467350 w 5638800"/>
            <a:gd name="connsiteY1" fmla="*/ 3143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66675 w 5638800"/>
            <a:gd name="connsiteY12" fmla="*/ 571500 h 942975"/>
            <a:gd name="connsiteX13" fmla="*/ 0 w 5638800"/>
            <a:gd name="connsiteY13" fmla="*/ 9525 h 942975"/>
            <a:gd name="connsiteX14" fmla="*/ 5638800 w 5638800"/>
            <a:gd name="connsiteY14" fmla="*/ 0 h 942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5638800" h="942975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489654</xdr:colOff>
      <xdr:row>12</xdr:row>
      <xdr:rowOff>12122</xdr:rowOff>
    </xdr:from>
    <xdr:to>
      <xdr:col>3</xdr:col>
      <xdr:colOff>382734</xdr:colOff>
      <xdr:row>17</xdr:row>
      <xdr:rowOff>69272</xdr:rowOff>
    </xdr:to>
    <xdr:sp macro="" textlink="">
      <xdr:nvSpPr>
        <xdr:cNvPr id="4" name="3 Forma libr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853336" y="2350077"/>
          <a:ext cx="984125" cy="1052945"/>
        </a:xfrm>
        <a:custGeom>
          <a:avLst/>
          <a:gdLst>
            <a:gd name="connsiteX0" fmla="*/ 0 w 628650"/>
            <a:gd name="connsiteY0" fmla="*/ 762000 h 762000"/>
            <a:gd name="connsiteX1" fmla="*/ 66675 w 628650"/>
            <a:gd name="connsiteY1" fmla="*/ 180975 h 762000"/>
            <a:gd name="connsiteX2" fmla="*/ 219075 w 628650"/>
            <a:gd name="connsiteY2" fmla="*/ 180975 h 762000"/>
            <a:gd name="connsiteX3" fmla="*/ 247650 w 628650"/>
            <a:gd name="connsiteY3" fmla="*/ 9525 h 762000"/>
            <a:gd name="connsiteX4" fmla="*/ 476250 w 628650"/>
            <a:gd name="connsiteY4" fmla="*/ 0 h 762000"/>
            <a:gd name="connsiteX5" fmla="*/ 542925 w 628650"/>
            <a:gd name="connsiteY5" fmla="*/ 200025 h 762000"/>
            <a:gd name="connsiteX6" fmla="*/ 628650 w 628650"/>
            <a:gd name="connsiteY6" fmla="*/ 219075 h 762000"/>
            <a:gd name="connsiteX7" fmla="*/ 609600 w 628650"/>
            <a:gd name="connsiteY7" fmla="*/ 752475 h 762000"/>
            <a:gd name="connsiteX8" fmla="*/ 0 w 628650"/>
            <a:gd name="connsiteY8" fmla="*/ 762000 h 762000"/>
            <a:gd name="connsiteX0" fmla="*/ 0 w 666750"/>
            <a:gd name="connsiteY0" fmla="*/ 781050 h 781050"/>
            <a:gd name="connsiteX1" fmla="*/ 104775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09550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514350 w 666750"/>
            <a:gd name="connsiteY4" fmla="*/ 38100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48577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47700"/>
            <a:gd name="connsiteY0" fmla="*/ 819150 h 819150"/>
            <a:gd name="connsiteX1" fmla="*/ 38100 w 647700"/>
            <a:gd name="connsiteY1" fmla="*/ 219075 h 819150"/>
            <a:gd name="connsiteX2" fmla="*/ 209550 w 647700"/>
            <a:gd name="connsiteY2" fmla="*/ 219075 h 819150"/>
            <a:gd name="connsiteX3" fmla="*/ 238125 w 647700"/>
            <a:gd name="connsiteY3" fmla="*/ 0 h 819150"/>
            <a:gd name="connsiteX4" fmla="*/ 447675 w 647700"/>
            <a:gd name="connsiteY4" fmla="*/ 9525 h 819150"/>
            <a:gd name="connsiteX5" fmla="*/ 485775 w 647700"/>
            <a:gd name="connsiteY5" fmla="*/ 238125 h 819150"/>
            <a:gd name="connsiteX6" fmla="*/ 619125 w 647700"/>
            <a:gd name="connsiteY6" fmla="*/ 257175 h 819150"/>
            <a:gd name="connsiteX7" fmla="*/ 647700 w 647700"/>
            <a:gd name="connsiteY7" fmla="*/ 790575 h 819150"/>
            <a:gd name="connsiteX8" fmla="*/ 0 w 647700"/>
            <a:gd name="connsiteY8" fmla="*/ 819150 h 819150"/>
            <a:gd name="connsiteX0" fmla="*/ 0 w 647700"/>
            <a:gd name="connsiteY0" fmla="*/ 838200 h 838200"/>
            <a:gd name="connsiteX1" fmla="*/ 38100 w 647700"/>
            <a:gd name="connsiteY1" fmla="*/ 238125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37491 h 838200"/>
            <a:gd name="connsiteX8" fmla="*/ 0 w 647700"/>
            <a:gd name="connsiteY8" fmla="*/ 838200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8382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6</xdr:col>
      <xdr:colOff>385538</xdr:colOff>
      <xdr:row>20</xdr:row>
      <xdr:rowOff>191365</xdr:rowOff>
    </xdr:from>
    <xdr:to>
      <xdr:col>7</xdr:col>
      <xdr:colOff>139013</xdr:colOff>
      <xdr:row>21</xdr:row>
      <xdr:rowOff>144865</xdr:rowOff>
    </xdr:to>
    <xdr:grpSp>
      <xdr:nvGrpSpPr>
        <xdr:cNvPr id="8" name="7 Grupo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/>
      </xdr:nvGrpSpPr>
      <xdr:grpSpPr>
        <a:xfrm>
          <a:off x="3643364" y="3907495"/>
          <a:ext cx="333258" cy="152283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</xdr:grpSp>
    <xdr:clientData/>
  </xdr:twoCellAnchor>
  <xdr:twoCellAnchor>
    <xdr:from>
      <xdr:col>11</xdr:col>
      <xdr:colOff>498929</xdr:colOff>
      <xdr:row>7</xdr:row>
      <xdr:rowOff>102054</xdr:rowOff>
    </xdr:from>
    <xdr:to>
      <xdr:col>12</xdr:col>
      <xdr:colOff>408215</xdr:colOff>
      <xdr:row>7</xdr:row>
      <xdr:rowOff>102054</xdr:rowOff>
    </xdr:to>
    <xdr:cxnSp macro="">
      <xdr:nvCxnSpPr>
        <xdr:cNvPr id="16" name="15 Conector recto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CxnSpPr/>
      </xdr:nvCxnSpPr>
      <xdr:spPr>
        <a:xfrm flipH="1">
          <a:off x="6066518" y="1258661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476250</xdr:colOff>
      <xdr:row>6</xdr:row>
      <xdr:rowOff>113394</xdr:rowOff>
    </xdr:from>
    <xdr:to>
      <xdr:col>12</xdr:col>
      <xdr:colOff>385536</xdr:colOff>
      <xdr:row>6</xdr:row>
      <xdr:rowOff>113394</xdr:rowOff>
    </xdr:to>
    <xdr:cxnSp macro="">
      <xdr:nvCxnSpPr>
        <xdr:cNvPr id="17" name="16 Conector recto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CxnSpPr/>
      </xdr:nvCxnSpPr>
      <xdr:spPr>
        <a:xfrm flipH="1">
          <a:off x="6043839" y="1077233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458561</xdr:colOff>
      <xdr:row>5</xdr:row>
      <xdr:rowOff>107044</xdr:rowOff>
    </xdr:from>
    <xdr:to>
      <xdr:col>12</xdr:col>
      <xdr:colOff>367847</xdr:colOff>
      <xdr:row>5</xdr:row>
      <xdr:rowOff>107044</xdr:rowOff>
    </xdr:to>
    <xdr:cxnSp macro="">
      <xdr:nvCxnSpPr>
        <xdr:cNvPr id="18" name="17 Conector recto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CxnSpPr/>
      </xdr:nvCxnSpPr>
      <xdr:spPr>
        <a:xfrm flipH="1">
          <a:off x="6026150" y="87811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452210</xdr:colOff>
      <xdr:row>4</xdr:row>
      <xdr:rowOff>89353</xdr:rowOff>
    </xdr:from>
    <xdr:to>
      <xdr:col>12</xdr:col>
      <xdr:colOff>361496</xdr:colOff>
      <xdr:row>4</xdr:row>
      <xdr:rowOff>89353</xdr:rowOff>
    </xdr:to>
    <xdr:cxnSp macro="">
      <xdr:nvCxnSpPr>
        <xdr:cNvPr id="19" name="18 Conector recto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CxnSpPr/>
      </xdr:nvCxnSpPr>
      <xdr:spPr>
        <a:xfrm flipH="1">
          <a:off x="6019799" y="667657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14</xdr:row>
      <xdr:rowOff>102054</xdr:rowOff>
    </xdr:from>
    <xdr:to>
      <xdr:col>12</xdr:col>
      <xdr:colOff>548602</xdr:colOff>
      <xdr:row>14</xdr:row>
      <xdr:rowOff>102054</xdr:rowOff>
    </xdr:to>
    <xdr:cxnSp macro="">
      <xdr:nvCxnSpPr>
        <xdr:cNvPr id="20" name="19 Conector recto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CxnSpPr/>
      </xdr:nvCxnSpPr>
      <xdr:spPr>
        <a:xfrm flipH="1">
          <a:off x="6513066" y="222250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16</xdr:row>
      <xdr:rowOff>107043</xdr:rowOff>
    </xdr:from>
    <xdr:to>
      <xdr:col>12</xdr:col>
      <xdr:colOff>548602</xdr:colOff>
      <xdr:row>16</xdr:row>
      <xdr:rowOff>107043</xdr:rowOff>
    </xdr:to>
    <xdr:cxnSp macro="">
      <xdr:nvCxnSpPr>
        <xdr:cNvPr id="21" name="20 Conector recto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CxnSpPr/>
      </xdr:nvCxnSpPr>
      <xdr:spPr>
        <a:xfrm flipH="1">
          <a:off x="6513066" y="261302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15</xdr:row>
      <xdr:rowOff>100692</xdr:rowOff>
    </xdr:from>
    <xdr:to>
      <xdr:col>12</xdr:col>
      <xdr:colOff>548602</xdr:colOff>
      <xdr:row>15</xdr:row>
      <xdr:rowOff>100692</xdr:rowOff>
    </xdr:to>
    <xdr:cxnSp macro="">
      <xdr:nvCxnSpPr>
        <xdr:cNvPr id="22" name="21 Conector recto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CxnSpPr/>
      </xdr:nvCxnSpPr>
      <xdr:spPr>
        <a:xfrm flipH="1">
          <a:off x="6513066" y="241390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18</xdr:row>
      <xdr:rowOff>128360</xdr:rowOff>
    </xdr:from>
    <xdr:to>
      <xdr:col>12</xdr:col>
      <xdr:colOff>548602</xdr:colOff>
      <xdr:row>18</xdr:row>
      <xdr:rowOff>128360</xdr:rowOff>
    </xdr:to>
    <xdr:cxnSp macro="">
      <xdr:nvCxnSpPr>
        <xdr:cNvPr id="23" name="22 Conector recto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CxnSpPr/>
      </xdr:nvCxnSpPr>
      <xdr:spPr>
        <a:xfrm flipH="1">
          <a:off x="6513066" y="282711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19</xdr:row>
      <xdr:rowOff>99331</xdr:rowOff>
    </xdr:from>
    <xdr:to>
      <xdr:col>12</xdr:col>
      <xdr:colOff>548602</xdr:colOff>
      <xdr:row>19</xdr:row>
      <xdr:rowOff>99331</xdr:rowOff>
    </xdr:to>
    <xdr:cxnSp macro="">
      <xdr:nvCxnSpPr>
        <xdr:cNvPr id="24" name="23 Conector recto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 flipH="1">
          <a:off x="6513066" y="2990849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20</xdr:row>
      <xdr:rowOff>115660</xdr:rowOff>
    </xdr:from>
    <xdr:to>
      <xdr:col>12</xdr:col>
      <xdr:colOff>548602</xdr:colOff>
      <xdr:row>20</xdr:row>
      <xdr:rowOff>115660</xdr:rowOff>
    </xdr:to>
    <xdr:cxnSp macro="">
      <xdr:nvCxnSpPr>
        <xdr:cNvPr id="25" name="24 Conector recto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 flipH="1">
          <a:off x="6513066" y="319994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23653</xdr:colOff>
      <xdr:row>24</xdr:row>
      <xdr:rowOff>25977</xdr:rowOff>
    </xdr:from>
    <xdr:to>
      <xdr:col>12</xdr:col>
      <xdr:colOff>545523</xdr:colOff>
      <xdr:row>57</xdr:row>
      <xdr:rowOff>161345</xdr:rowOff>
    </xdr:to>
    <xdr:pic>
      <xdr:nvPicPr>
        <xdr:cNvPr id="27" name="26 Imagen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9307" b="10029"/>
        <a:stretch/>
      </xdr:blipFill>
      <xdr:spPr>
        <a:xfrm>
          <a:off x="932858" y="3991841"/>
          <a:ext cx="6037710" cy="6421868"/>
        </a:xfrm>
        <a:prstGeom prst="rect">
          <a:avLst/>
        </a:prstGeom>
      </xdr:spPr>
    </xdr:pic>
    <xdr:clientData/>
  </xdr:twoCellAnchor>
  <xdr:twoCellAnchor>
    <xdr:from>
      <xdr:col>4</xdr:col>
      <xdr:colOff>292100</xdr:colOff>
      <xdr:row>19</xdr:row>
      <xdr:rowOff>120650</xdr:rowOff>
    </xdr:from>
    <xdr:to>
      <xdr:col>4</xdr:col>
      <xdr:colOff>292100</xdr:colOff>
      <xdr:row>22</xdr:row>
      <xdr:rowOff>17150</xdr:rowOff>
    </xdr:to>
    <xdr:cxnSp macro="">
      <xdr:nvCxnSpPr>
        <xdr:cNvPr id="31" name="30 Conector recto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/>
      </xdr:nvCxnSpPr>
      <xdr:spPr>
        <a:xfrm>
          <a:off x="2292350" y="29781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279400</xdr:colOff>
      <xdr:row>19</xdr:row>
      <xdr:rowOff>127000</xdr:rowOff>
    </xdr:from>
    <xdr:to>
      <xdr:col>5</xdr:col>
      <xdr:colOff>279400</xdr:colOff>
      <xdr:row>22</xdr:row>
      <xdr:rowOff>23500</xdr:rowOff>
    </xdr:to>
    <xdr:cxnSp macro="">
      <xdr:nvCxnSpPr>
        <xdr:cNvPr id="38" name="37 Conector recto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/>
      </xdr:nvCxnSpPr>
      <xdr:spPr>
        <a:xfrm>
          <a:off x="282575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19</xdr:row>
      <xdr:rowOff>127000</xdr:rowOff>
    </xdr:from>
    <xdr:to>
      <xdr:col>6</xdr:col>
      <xdr:colOff>304800</xdr:colOff>
      <xdr:row>22</xdr:row>
      <xdr:rowOff>23500</xdr:rowOff>
    </xdr:to>
    <xdr:cxnSp macro="">
      <xdr:nvCxnSpPr>
        <xdr:cNvPr id="39" name="38 Conector recto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/>
      </xdr:nvCxnSpPr>
      <xdr:spPr>
        <a:xfrm>
          <a:off x="34036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19</xdr:row>
      <xdr:rowOff>139700</xdr:rowOff>
    </xdr:from>
    <xdr:to>
      <xdr:col>7</xdr:col>
      <xdr:colOff>266700</xdr:colOff>
      <xdr:row>22</xdr:row>
      <xdr:rowOff>36200</xdr:rowOff>
    </xdr:to>
    <xdr:cxnSp macro="">
      <xdr:nvCxnSpPr>
        <xdr:cNvPr id="40" name="39 Conector recto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/>
      </xdr:nvCxnSpPr>
      <xdr:spPr>
        <a:xfrm>
          <a:off x="39179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19</xdr:row>
      <xdr:rowOff>139700</xdr:rowOff>
    </xdr:from>
    <xdr:to>
      <xdr:col>8</xdr:col>
      <xdr:colOff>285750</xdr:colOff>
      <xdr:row>22</xdr:row>
      <xdr:rowOff>36200</xdr:rowOff>
    </xdr:to>
    <xdr:cxnSp macro="">
      <xdr:nvCxnSpPr>
        <xdr:cNvPr id="41" name="40 Conector recto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/>
      </xdr:nvCxnSpPr>
      <xdr:spPr>
        <a:xfrm>
          <a:off x="44894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279400</xdr:colOff>
      <xdr:row>19</xdr:row>
      <xdr:rowOff>127000</xdr:rowOff>
    </xdr:from>
    <xdr:to>
      <xdr:col>10</xdr:col>
      <xdr:colOff>279400</xdr:colOff>
      <xdr:row>22</xdr:row>
      <xdr:rowOff>23500</xdr:rowOff>
    </xdr:to>
    <xdr:cxnSp macro="">
      <xdr:nvCxnSpPr>
        <xdr:cNvPr id="42" name="41 Conector recto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CxnSpPr/>
      </xdr:nvCxnSpPr>
      <xdr:spPr>
        <a:xfrm>
          <a:off x="55880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285750</xdr:colOff>
      <xdr:row>19</xdr:row>
      <xdr:rowOff>139700</xdr:rowOff>
    </xdr:from>
    <xdr:to>
      <xdr:col>11</xdr:col>
      <xdr:colOff>285750</xdr:colOff>
      <xdr:row>22</xdr:row>
      <xdr:rowOff>36200</xdr:rowOff>
    </xdr:to>
    <xdr:cxnSp macro="">
      <xdr:nvCxnSpPr>
        <xdr:cNvPr id="43" name="42 Conector recto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CxnSpPr/>
      </xdr:nvCxnSpPr>
      <xdr:spPr>
        <a:xfrm>
          <a:off x="614680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260350</xdr:colOff>
      <xdr:row>19</xdr:row>
      <xdr:rowOff>146050</xdr:rowOff>
    </xdr:from>
    <xdr:to>
      <xdr:col>9</xdr:col>
      <xdr:colOff>260350</xdr:colOff>
      <xdr:row>22</xdr:row>
      <xdr:rowOff>42550</xdr:rowOff>
    </xdr:to>
    <xdr:cxnSp macro="">
      <xdr:nvCxnSpPr>
        <xdr:cNvPr id="44" name="43 Conector recto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CxnSpPr/>
      </xdr:nvCxnSpPr>
      <xdr:spPr>
        <a:xfrm>
          <a:off x="5016500" y="30035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3</xdr:row>
      <xdr:rowOff>73055</xdr:rowOff>
    </xdr:from>
    <xdr:to>
      <xdr:col>13</xdr:col>
      <xdr:colOff>303070</xdr:colOff>
      <xdr:row>6</xdr:row>
      <xdr:rowOff>0</xdr:rowOff>
    </xdr:to>
    <xdr:sp macro="" textlink="">
      <xdr:nvSpPr>
        <xdr:cNvPr id="46" name="45 Forma libre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/>
      </xdr:nvSpPr>
      <xdr:spPr>
        <a:xfrm flipH="1">
          <a:off x="363683" y="644555"/>
          <a:ext cx="6918614" cy="524422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18614 w 6918614"/>
            <a:gd name="connsiteY0" fmla="*/ 649434 h 649434"/>
            <a:gd name="connsiteX1" fmla="*/ 6684819 w 6918614"/>
            <a:gd name="connsiteY1" fmla="*/ 277093 h 649434"/>
            <a:gd name="connsiteX2" fmla="*/ 5593773 w 6918614"/>
            <a:gd name="connsiteY2" fmla="*/ 51957 h 649434"/>
            <a:gd name="connsiteX3" fmla="*/ 1446069 w 6918614"/>
            <a:gd name="connsiteY3" fmla="*/ 51957 h 649434"/>
            <a:gd name="connsiteX4" fmla="*/ 0 w 6918614"/>
            <a:gd name="connsiteY4" fmla="*/ 623457 h 649434"/>
            <a:gd name="connsiteX0" fmla="*/ 6918614 w 6918614"/>
            <a:gd name="connsiteY0" fmla="*/ 624316 h 624316"/>
            <a:gd name="connsiteX1" fmla="*/ 6684819 w 6918614"/>
            <a:gd name="connsiteY1" fmla="*/ 251975 h 624316"/>
            <a:gd name="connsiteX2" fmla="*/ 5593773 w 6918614"/>
            <a:gd name="connsiteY2" fmla="*/ 26839 h 624316"/>
            <a:gd name="connsiteX3" fmla="*/ 1168978 w 6918614"/>
            <a:gd name="connsiteY3" fmla="*/ 68074 h 624316"/>
            <a:gd name="connsiteX4" fmla="*/ 0 w 6918614"/>
            <a:gd name="connsiteY4" fmla="*/ 598339 h 6243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8614" h="624316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0</xdr:colOff>
      <xdr:row>5</xdr:row>
      <xdr:rowOff>164522</xdr:rowOff>
    </xdr:from>
    <xdr:to>
      <xdr:col>13</xdr:col>
      <xdr:colOff>311727</xdr:colOff>
      <xdr:row>8</xdr:row>
      <xdr:rowOff>112567</xdr:rowOff>
    </xdr:to>
    <xdr:sp macro="" textlink="">
      <xdr:nvSpPr>
        <xdr:cNvPr id="47" name="46 Forma libre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/>
      </xdr:nvSpPr>
      <xdr:spPr>
        <a:xfrm flipH="1" flipV="1">
          <a:off x="363682" y="1125681"/>
          <a:ext cx="6927272" cy="562841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454727 w 6927272"/>
            <a:gd name="connsiteY3" fmla="*/ 51336 h 648813"/>
            <a:gd name="connsiteX4" fmla="*/ 0 w 6927272"/>
            <a:gd name="connsiteY4" fmla="*/ 614177 h 648813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151658 w 6927272"/>
            <a:gd name="connsiteY3" fmla="*/ 51336 h 648813"/>
            <a:gd name="connsiteX4" fmla="*/ 0 w 6927272"/>
            <a:gd name="connsiteY4" fmla="*/ 614177 h 64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27272" h="648813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12</xdr:col>
      <xdr:colOff>268435</xdr:colOff>
      <xdr:row>19</xdr:row>
      <xdr:rowOff>121231</xdr:rowOff>
    </xdr:from>
    <xdr:to>
      <xdr:col>12</xdr:col>
      <xdr:colOff>268435</xdr:colOff>
      <xdr:row>22</xdr:row>
      <xdr:rowOff>17731</xdr:rowOff>
    </xdr:to>
    <xdr:cxnSp macro="">
      <xdr:nvCxnSpPr>
        <xdr:cNvPr id="48" name="47 Conector recto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CxnSpPr/>
      </xdr:nvCxnSpPr>
      <xdr:spPr>
        <a:xfrm>
          <a:off x="6693480" y="3662799"/>
          <a:ext cx="0" cy="51129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X29"/>
  <sheetViews>
    <sheetView topLeftCell="A9" zoomScale="70" zoomScaleNormal="70" workbookViewId="0">
      <selection activeCell="Y14" sqref="Y14"/>
    </sheetView>
  </sheetViews>
  <sheetFormatPr defaultColWidth="11.453125" defaultRowHeight="14.5" x14ac:dyDescent="0.35"/>
  <cols>
    <col min="1" max="1" width="4.453125" customWidth="1"/>
    <col min="2" max="2" width="63.7265625" bestFit="1" customWidth="1"/>
    <col min="3" max="3" width="5.453125" customWidth="1"/>
    <col min="4" max="4" width="5.1796875" bestFit="1" customWidth="1"/>
    <col min="6" max="6" width="19" bestFit="1" customWidth="1"/>
    <col min="7" max="7" width="7.54296875" bestFit="1" customWidth="1"/>
    <col min="8" max="8" width="7.1796875" bestFit="1" customWidth="1"/>
    <col min="9" max="9" width="13.1796875" bestFit="1" customWidth="1"/>
    <col min="10" max="10" width="7.1796875" bestFit="1" customWidth="1"/>
    <col min="11" max="11" width="4.54296875" bestFit="1" customWidth="1"/>
    <col min="12" max="12" width="7.1796875" bestFit="1" customWidth="1"/>
    <col min="13" max="13" width="4.54296875" bestFit="1" customWidth="1"/>
    <col min="14" max="14" width="7.1796875" bestFit="1" customWidth="1"/>
    <col min="15" max="15" width="4.54296875" customWidth="1"/>
    <col min="16" max="16" width="7.1796875" bestFit="1" customWidth="1"/>
    <col min="17" max="17" width="4.54296875" bestFit="1" customWidth="1"/>
    <col min="18" max="18" width="7.1796875" bestFit="1" customWidth="1"/>
    <col min="19" max="19" width="5.26953125" bestFit="1" customWidth="1"/>
    <col min="20" max="20" width="7.1796875" bestFit="1" customWidth="1"/>
  </cols>
  <sheetData>
    <row r="1" spans="2:24" x14ac:dyDescent="0.35">
      <c r="B1" s="1" t="s">
        <v>150</v>
      </c>
      <c r="F1" s="83" t="s">
        <v>185</v>
      </c>
      <c r="G1" s="81" t="s">
        <v>182</v>
      </c>
      <c r="H1" s="81" t="s">
        <v>334</v>
      </c>
      <c r="I1" s="81" t="s">
        <v>332</v>
      </c>
      <c r="J1" s="81" t="s">
        <v>334</v>
      </c>
      <c r="K1" s="81" t="s">
        <v>336</v>
      </c>
      <c r="L1" s="81" t="s">
        <v>334</v>
      </c>
      <c r="M1" s="81" t="s">
        <v>335</v>
      </c>
      <c r="N1" s="81" t="s">
        <v>334</v>
      </c>
      <c r="O1" s="81" t="s">
        <v>340</v>
      </c>
      <c r="P1" s="81" t="s">
        <v>334</v>
      </c>
      <c r="Q1" s="81" t="s">
        <v>341</v>
      </c>
      <c r="R1" s="81" t="s">
        <v>334</v>
      </c>
      <c r="S1" s="81" t="s">
        <v>342</v>
      </c>
      <c r="T1" s="81" t="s">
        <v>334</v>
      </c>
      <c r="U1" s="81" t="s">
        <v>345</v>
      </c>
      <c r="V1" s="81" t="s">
        <v>347</v>
      </c>
      <c r="W1" s="81" t="s">
        <v>348</v>
      </c>
      <c r="X1" s="81" t="s">
        <v>349</v>
      </c>
    </row>
    <row r="2" spans="2:24" x14ac:dyDescent="0.35">
      <c r="B2" s="1" t="s">
        <v>151</v>
      </c>
      <c r="C2" s="1">
        <v>2</v>
      </c>
      <c r="D2" s="1" t="s">
        <v>144</v>
      </c>
      <c r="F2" s="74" t="s">
        <v>180</v>
      </c>
      <c r="G2" s="82">
        <f>21*200+20</f>
        <v>4220</v>
      </c>
      <c r="H2" s="82" t="s">
        <v>181</v>
      </c>
      <c r="I2" s="82">
        <v>3</v>
      </c>
      <c r="J2" s="82" t="s">
        <v>143</v>
      </c>
      <c r="K2" s="82" t="s">
        <v>343</v>
      </c>
      <c r="L2" s="82" t="s">
        <v>343</v>
      </c>
      <c r="M2" s="82" t="s">
        <v>343</v>
      </c>
      <c r="N2" s="82" t="s">
        <v>343</v>
      </c>
      <c r="O2" s="82" t="s">
        <v>343</v>
      </c>
      <c r="P2" s="82" t="s">
        <v>343</v>
      </c>
      <c r="Q2" s="82" t="s">
        <v>343</v>
      </c>
      <c r="R2" s="82" t="s">
        <v>343</v>
      </c>
      <c r="S2" s="82" t="s">
        <v>343</v>
      </c>
      <c r="T2" s="82" t="s">
        <v>343</v>
      </c>
      <c r="U2" s="84" t="s">
        <v>343</v>
      </c>
      <c r="V2" s="82" t="s">
        <v>343</v>
      </c>
      <c r="W2" s="82" t="s">
        <v>343</v>
      </c>
      <c r="X2" s="82" t="s">
        <v>343</v>
      </c>
    </row>
    <row r="3" spans="2:24" x14ac:dyDescent="0.35">
      <c r="B3" s="1" t="s">
        <v>152</v>
      </c>
      <c r="C3" s="1">
        <v>4</v>
      </c>
      <c r="D3" s="1" t="s">
        <v>144</v>
      </c>
      <c r="F3" s="74" t="s">
        <v>182</v>
      </c>
      <c r="G3" s="82">
        <f>SUM('cuadro cargas'!C7:C126)</f>
        <v>3185</v>
      </c>
      <c r="H3" s="82" t="s">
        <v>181</v>
      </c>
      <c r="I3" s="82">
        <f>+(G3/$C$9)/100</f>
        <v>2.1965517241379313</v>
      </c>
      <c r="J3" s="82" t="s">
        <v>143</v>
      </c>
      <c r="K3" s="82" t="s">
        <v>343</v>
      </c>
      <c r="L3" s="82" t="s">
        <v>343</v>
      </c>
      <c r="M3" s="82" t="s">
        <v>343</v>
      </c>
      <c r="N3" s="82" t="s">
        <v>343</v>
      </c>
      <c r="O3" s="82" t="s">
        <v>343</v>
      </c>
      <c r="P3" s="82" t="s">
        <v>343</v>
      </c>
      <c r="Q3" s="82" t="s">
        <v>343</v>
      </c>
      <c r="R3" s="82" t="s">
        <v>343</v>
      </c>
      <c r="S3" s="82" t="s">
        <v>343</v>
      </c>
      <c r="T3" s="82" t="s">
        <v>343</v>
      </c>
      <c r="U3" s="84" t="s">
        <v>343</v>
      </c>
      <c r="V3" s="82" t="s">
        <v>343</v>
      </c>
      <c r="W3" s="82" t="s">
        <v>343</v>
      </c>
      <c r="X3" s="82" t="s">
        <v>343</v>
      </c>
    </row>
    <row r="4" spans="2:24" x14ac:dyDescent="0.35">
      <c r="B4" s="1" t="s">
        <v>146</v>
      </c>
      <c r="C4" s="1">
        <v>20</v>
      </c>
      <c r="D4" s="1" t="s">
        <v>142</v>
      </c>
      <c r="F4" s="74" t="s">
        <v>183</v>
      </c>
      <c r="G4" s="82">
        <f>SUM(G2:G3)</f>
        <v>7405</v>
      </c>
      <c r="H4" s="82" t="s">
        <v>181</v>
      </c>
      <c r="I4" s="82">
        <f>SUM(I2:I3)</f>
        <v>5.1965517241379313</v>
      </c>
      <c r="J4" s="82" t="s">
        <v>143</v>
      </c>
      <c r="K4" s="82">
        <f>12*0.25</f>
        <v>3</v>
      </c>
      <c r="L4" s="82" t="s">
        <v>143</v>
      </c>
      <c r="M4" s="82">
        <f>'cuadro cargas'!I128</f>
        <v>4.2384875084402429</v>
      </c>
      <c r="N4" s="82" t="s">
        <v>143</v>
      </c>
      <c r="O4" s="82">
        <f>(C10*C10)/(12*I4)</f>
        <v>2.3092236230922363</v>
      </c>
      <c r="P4" s="82" t="s">
        <v>143</v>
      </c>
      <c r="Q4" s="82">
        <f>K4+O4</f>
        <v>5.3092236230922367</v>
      </c>
      <c r="R4" s="82" t="s">
        <v>143</v>
      </c>
      <c r="S4" s="82">
        <f>Q4-M4</f>
        <v>1.0707361146519938</v>
      </c>
      <c r="T4" s="74" t="s">
        <v>143</v>
      </c>
      <c r="U4" s="84" t="s">
        <v>344</v>
      </c>
      <c r="V4" s="82">
        <f>'cuadro cargas'!E128</f>
        <v>21.171775827143822</v>
      </c>
      <c r="W4" s="82">
        <f>'cuadro cargas'!I128</f>
        <v>4.2384875084402429</v>
      </c>
      <c r="X4" s="82">
        <f>'cuadro cargas'!G128</f>
        <v>-1.4854827819041188E-2</v>
      </c>
    </row>
    <row r="5" spans="2:24" x14ac:dyDescent="0.35">
      <c r="B5" s="1" t="s">
        <v>149</v>
      </c>
      <c r="C5" s="1">
        <v>6</v>
      </c>
      <c r="D5" s="1" t="s">
        <v>143</v>
      </c>
      <c r="G5" s="80"/>
      <c r="H5" s="80"/>
      <c r="I5" s="80"/>
      <c r="J5" s="80"/>
      <c r="K5" s="80"/>
      <c r="L5" s="80"/>
      <c r="M5" s="80"/>
      <c r="N5" s="80"/>
      <c r="V5" s="80"/>
      <c r="W5" s="80"/>
      <c r="X5" s="80"/>
    </row>
    <row r="6" spans="2:24" x14ac:dyDescent="0.35">
      <c r="B6" s="1" t="s">
        <v>153</v>
      </c>
      <c r="C6" s="1">
        <v>38</v>
      </c>
      <c r="D6" s="1" t="s">
        <v>144</v>
      </c>
      <c r="F6" s="83" t="s">
        <v>184</v>
      </c>
      <c r="G6" s="81" t="s">
        <v>182</v>
      </c>
      <c r="H6" s="81" t="s">
        <v>334</v>
      </c>
      <c r="I6" s="81" t="s">
        <v>332</v>
      </c>
      <c r="J6" s="81" t="s">
        <v>334</v>
      </c>
      <c r="K6" s="81" t="s">
        <v>336</v>
      </c>
      <c r="L6" s="81" t="s">
        <v>334</v>
      </c>
      <c r="M6" s="81" t="s">
        <v>335</v>
      </c>
      <c r="N6" s="81" t="s">
        <v>334</v>
      </c>
      <c r="O6" s="81" t="s">
        <v>340</v>
      </c>
      <c r="P6" s="81" t="s">
        <v>334</v>
      </c>
      <c r="Q6" s="81" t="s">
        <v>341</v>
      </c>
      <c r="R6" s="81" t="s">
        <v>334</v>
      </c>
      <c r="S6" s="81" t="s">
        <v>342</v>
      </c>
      <c r="T6" s="81" t="s">
        <v>334</v>
      </c>
      <c r="U6" s="81" t="s">
        <v>345</v>
      </c>
      <c r="V6" s="81" t="s">
        <v>347</v>
      </c>
      <c r="W6" s="81" t="s">
        <v>348</v>
      </c>
      <c r="X6" s="81" t="s">
        <v>349</v>
      </c>
    </row>
    <row r="7" spans="2:24" x14ac:dyDescent="0.35">
      <c r="B7" s="1" t="s">
        <v>154</v>
      </c>
      <c r="C7" s="1">
        <v>44</v>
      </c>
      <c r="D7" s="1" t="s">
        <v>143</v>
      </c>
      <c r="F7" s="74" t="s">
        <v>180</v>
      </c>
      <c r="G7" s="82">
        <f>G2</f>
        <v>4220</v>
      </c>
      <c r="H7" s="82" t="s">
        <v>181</v>
      </c>
      <c r="I7" s="82">
        <v>3</v>
      </c>
      <c r="J7" s="82" t="s">
        <v>143</v>
      </c>
      <c r="K7" s="82" t="s">
        <v>343</v>
      </c>
      <c r="L7" s="82" t="s">
        <v>343</v>
      </c>
      <c r="M7" s="82" t="s">
        <v>343</v>
      </c>
      <c r="N7" s="82" t="s">
        <v>343</v>
      </c>
      <c r="O7" s="74" t="s">
        <v>343</v>
      </c>
      <c r="P7" s="74" t="s">
        <v>343</v>
      </c>
      <c r="Q7" s="74" t="s">
        <v>343</v>
      </c>
      <c r="R7" s="74" t="s">
        <v>343</v>
      </c>
      <c r="S7" s="74" t="s">
        <v>343</v>
      </c>
      <c r="T7" s="74" t="s">
        <v>343</v>
      </c>
      <c r="U7" s="84" t="s">
        <v>343</v>
      </c>
      <c r="V7" s="82" t="s">
        <v>343</v>
      </c>
      <c r="W7" s="82" t="s">
        <v>343</v>
      </c>
      <c r="X7" s="82" t="s">
        <v>343</v>
      </c>
    </row>
    <row r="8" spans="2:24" x14ac:dyDescent="0.35">
      <c r="B8" s="30" t="s">
        <v>332</v>
      </c>
      <c r="C8" s="30">
        <v>3</v>
      </c>
      <c r="D8" s="30" t="s">
        <v>143</v>
      </c>
      <c r="F8" s="74" t="s">
        <v>182</v>
      </c>
      <c r="G8" s="82">
        <f>SUM('cuadro cargas'!C25:C126)</f>
        <v>2756</v>
      </c>
      <c r="H8" s="82" t="s">
        <v>181</v>
      </c>
      <c r="I8" s="82">
        <f>+(G8/$C$9)/100</f>
        <v>1.9006896551724137</v>
      </c>
      <c r="J8" s="82" t="s">
        <v>143</v>
      </c>
      <c r="K8" s="82" t="s">
        <v>343</v>
      </c>
      <c r="L8" s="82" t="s">
        <v>343</v>
      </c>
      <c r="M8" s="82" t="s">
        <v>343</v>
      </c>
      <c r="N8" s="82" t="s">
        <v>343</v>
      </c>
      <c r="O8" s="74" t="s">
        <v>343</v>
      </c>
      <c r="P8" s="74" t="s">
        <v>343</v>
      </c>
      <c r="Q8" s="74" t="s">
        <v>343</v>
      </c>
      <c r="R8" s="74" t="s">
        <v>343</v>
      </c>
      <c r="S8" s="74" t="s">
        <v>343</v>
      </c>
      <c r="T8" s="74" t="s">
        <v>343</v>
      </c>
      <c r="U8" s="84" t="s">
        <v>343</v>
      </c>
      <c r="V8" s="82" t="s">
        <v>343</v>
      </c>
      <c r="W8" s="82" t="s">
        <v>343</v>
      </c>
      <c r="X8" s="82" t="s">
        <v>343</v>
      </c>
    </row>
    <row r="9" spans="2:24" x14ac:dyDescent="0.35">
      <c r="B9" s="30" t="s">
        <v>333</v>
      </c>
      <c r="C9" s="30">
        <v>14.5</v>
      </c>
      <c r="D9" s="30" t="s">
        <v>181</v>
      </c>
      <c r="F9" s="74" t="s">
        <v>183</v>
      </c>
      <c r="G9" s="82">
        <f>SUM(G7:G8)</f>
        <v>6976</v>
      </c>
      <c r="H9" s="82" t="s">
        <v>181</v>
      </c>
      <c r="I9" s="82">
        <f>SUM(I7:I8)</f>
        <v>4.9006896551724139</v>
      </c>
      <c r="J9" s="82" t="s">
        <v>143</v>
      </c>
      <c r="K9" s="82">
        <f>11.5*0.25</f>
        <v>2.875</v>
      </c>
      <c r="L9" s="82" t="s">
        <v>143</v>
      </c>
      <c r="M9" s="82">
        <f>'cuadro cargas'!I130</f>
        <v>4.0609231651376145</v>
      </c>
      <c r="N9" s="82" t="s">
        <v>143</v>
      </c>
      <c r="O9" s="82">
        <f>(C10*C10)/(12*I9)</f>
        <v>2.4486349563748946</v>
      </c>
      <c r="P9" s="82" t="s">
        <v>143</v>
      </c>
      <c r="Q9" s="82">
        <f>K9+O9</f>
        <v>5.3236349563748941</v>
      </c>
      <c r="R9" s="82" t="s">
        <v>143</v>
      </c>
      <c r="S9" s="82">
        <f>Q9-M9</f>
        <v>1.2627117912372796</v>
      </c>
      <c r="T9" s="74" t="s">
        <v>143</v>
      </c>
      <c r="U9" s="84" t="s">
        <v>344</v>
      </c>
      <c r="V9" s="82">
        <f>'cuadro cargas'!E130</f>
        <v>23.481794724770641</v>
      </c>
      <c r="W9" s="82">
        <f>'cuadro cargas'!I130</f>
        <v>4.0609231651376145</v>
      </c>
      <c r="X9" s="82">
        <f>'cuadro cargas'!G130</f>
        <v>-8.4575688073394491E-3</v>
      </c>
    </row>
    <row r="10" spans="2:24" x14ac:dyDescent="0.35">
      <c r="B10" s="30" t="s">
        <v>338</v>
      </c>
      <c r="C10" s="30">
        <v>12</v>
      </c>
      <c r="D10" s="30" t="s">
        <v>339</v>
      </c>
      <c r="G10" s="80"/>
      <c r="H10" s="80"/>
      <c r="I10" s="80"/>
      <c r="J10" s="80"/>
      <c r="K10" s="80"/>
      <c r="L10" s="80"/>
      <c r="M10" s="80"/>
      <c r="N10" s="80"/>
      <c r="V10" s="80"/>
      <c r="W10" s="80"/>
      <c r="X10" s="80"/>
    </row>
    <row r="11" spans="2:24" x14ac:dyDescent="0.35">
      <c r="F11" s="83" t="s">
        <v>186</v>
      </c>
      <c r="G11" s="81" t="s">
        <v>182</v>
      </c>
      <c r="H11" s="81" t="s">
        <v>334</v>
      </c>
      <c r="I11" s="81" t="s">
        <v>332</v>
      </c>
      <c r="J11" s="81" t="s">
        <v>334</v>
      </c>
      <c r="K11" s="81" t="s">
        <v>336</v>
      </c>
      <c r="L11" s="81" t="s">
        <v>334</v>
      </c>
      <c r="M11" s="81" t="s">
        <v>335</v>
      </c>
      <c r="N11" s="81" t="s">
        <v>334</v>
      </c>
      <c r="O11" s="81" t="s">
        <v>340</v>
      </c>
      <c r="P11" s="81" t="s">
        <v>334</v>
      </c>
      <c r="Q11" s="81" t="s">
        <v>341</v>
      </c>
      <c r="R11" s="81" t="s">
        <v>334</v>
      </c>
      <c r="S11" s="81" t="s">
        <v>342</v>
      </c>
      <c r="T11" s="81" t="s">
        <v>334</v>
      </c>
      <c r="U11" s="81" t="s">
        <v>345</v>
      </c>
      <c r="V11" s="81" t="s">
        <v>347</v>
      </c>
      <c r="W11" s="81" t="s">
        <v>348</v>
      </c>
      <c r="X11" s="81" t="s">
        <v>349</v>
      </c>
    </row>
    <row r="12" spans="2:24" x14ac:dyDescent="0.35">
      <c r="F12" s="74" t="s">
        <v>180</v>
      </c>
      <c r="G12" s="82">
        <f>G2</f>
        <v>4220</v>
      </c>
      <c r="H12" s="82" t="s">
        <v>181</v>
      </c>
      <c r="I12" s="82">
        <v>3</v>
      </c>
      <c r="J12" s="82" t="s">
        <v>143</v>
      </c>
      <c r="K12" s="82" t="s">
        <v>343</v>
      </c>
      <c r="L12" s="82" t="s">
        <v>343</v>
      </c>
      <c r="M12" s="82" t="s">
        <v>343</v>
      </c>
      <c r="N12" s="82" t="s">
        <v>343</v>
      </c>
      <c r="O12" s="74" t="s">
        <v>343</v>
      </c>
      <c r="P12" s="74" t="s">
        <v>343</v>
      </c>
      <c r="Q12" s="74" t="s">
        <v>343</v>
      </c>
      <c r="R12" s="74" t="s">
        <v>343</v>
      </c>
      <c r="S12" s="74" t="s">
        <v>343</v>
      </c>
      <c r="T12" s="74" t="s">
        <v>343</v>
      </c>
      <c r="U12" s="84" t="s">
        <v>343</v>
      </c>
      <c r="V12" s="82" t="s">
        <v>343</v>
      </c>
      <c r="W12" s="82" t="s">
        <v>343</v>
      </c>
      <c r="X12" s="82" t="s">
        <v>343</v>
      </c>
    </row>
    <row r="13" spans="2:24" x14ac:dyDescent="0.35">
      <c r="B13" s="131" t="s">
        <v>350</v>
      </c>
      <c r="F13" s="74" t="s">
        <v>182</v>
      </c>
      <c r="G13" s="82">
        <f>SUM('cuadro cargas'!C41:C126)</f>
        <v>2439</v>
      </c>
      <c r="H13" s="82" t="s">
        <v>181</v>
      </c>
      <c r="I13" s="82">
        <f>+(G13/$C$9)/100</f>
        <v>1.6820689655172414</v>
      </c>
      <c r="J13" s="82" t="s">
        <v>143</v>
      </c>
      <c r="K13" s="82" t="s">
        <v>343</v>
      </c>
      <c r="L13" s="82" t="s">
        <v>343</v>
      </c>
      <c r="M13" s="82" t="s">
        <v>343</v>
      </c>
      <c r="N13" s="82" t="s">
        <v>343</v>
      </c>
      <c r="O13" s="74" t="s">
        <v>343</v>
      </c>
      <c r="P13" s="74" t="s">
        <v>343</v>
      </c>
      <c r="Q13" s="74" t="s">
        <v>343</v>
      </c>
      <c r="R13" s="74" t="s">
        <v>343</v>
      </c>
      <c r="S13" s="74" t="s">
        <v>343</v>
      </c>
      <c r="T13" s="74" t="s">
        <v>343</v>
      </c>
      <c r="U13" s="84" t="s">
        <v>343</v>
      </c>
      <c r="V13" s="82" t="s">
        <v>343</v>
      </c>
      <c r="W13" s="82" t="s">
        <v>343</v>
      </c>
      <c r="X13" s="82" t="s">
        <v>343</v>
      </c>
    </row>
    <row r="14" spans="2:24" x14ac:dyDescent="0.35">
      <c r="F14" s="74" t="s">
        <v>183</v>
      </c>
      <c r="G14" s="82">
        <f>SUM(G12:G13)</f>
        <v>6659</v>
      </c>
      <c r="H14" s="82" t="s">
        <v>181</v>
      </c>
      <c r="I14" s="82">
        <f>SUM(I12:I13)</f>
        <v>4.6820689655172414</v>
      </c>
      <c r="J14" s="82" t="s">
        <v>143</v>
      </c>
      <c r="K14" s="82">
        <f>10.5*0.25</f>
        <v>2.625</v>
      </c>
      <c r="L14" s="82" t="s">
        <v>143</v>
      </c>
      <c r="M14" s="82">
        <f>'cuadro cargas'!I132</f>
        <v>4.0408469740201234</v>
      </c>
      <c r="N14" s="82" t="s">
        <v>143</v>
      </c>
      <c r="O14" s="82">
        <f>(C10*C10)/(12*I14)</f>
        <v>2.5629695095006628</v>
      </c>
      <c r="P14" s="82" t="s">
        <v>143</v>
      </c>
      <c r="Q14" s="82">
        <f>K14+O14</f>
        <v>5.1879695095006628</v>
      </c>
      <c r="R14" s="82" t="s">
        <v>143</v>
      </c>
      <c r="S14" s="82">
        <f>Q14-M14</f>
        <v>1.1471225354805394</v>
      </c>
      <c r="T14" s="74" t="s">
        <v>143</v>
      </c>
      <c r="U14" s="84" t="s">
        <v>344</v>
      </c>
      <c r="V14" s="82">
        <f>'cuadro cargas'!E132</f>
        <v>24.666466436401862</v>
      </c>
      <c r="W14" s="82">
        <f>'cuadro cargas'!I132</f>
        <v>4.0408469740201234</v>
      </c>
      <c r="X14" s="82">
        <f>'cuadro cargas'!G132</f>
        <v>-3.9044901636882414E-3</v>
      </c>
    </row>
    <row r="15" spans="2:24" x14ac:dyDescent="0.35">
      <c r="B15" t="s">
        <v>145</v>
      </c>
      <c r="G15" s="80"/>
      <c r="H15" s="80"/>
      <c r="I15" s="80"/>
      <c r="J15" s="80"/>
      <c r="K15" s="80"/>
      <c r="L15" s="80"/>
      <c r="M15" s="80"/>
      <c r="N15" s="80"/>
      <c r="V15" s="80"/>
      <c r="W15" s="80"/>
      <c r="X15" s="80"/>
    </row>
    <row r="16" spans="2:24" x14ac:dyDescent="0.35">
      <c r="B16" t="s">
        <v>141</v>
      </c>
      <c r="C16">
        <v>150</v>
      </c>
      <c r="D16" t="s">
        <v>142</v>
      </c>
      <c r="F16" s="83" t="s">
        <v>187</v>
      </c>
      <c r="G16" s="81" t="s">
        <v>182</v>
      </c>
      <c r="H16" s="81" t="s">
        <v>334</v>
      </c>
      <c r="I16" s="81" t="s">
        <v>332</v>
      </c>
      <c r="J16" s="81" t="s">
        <v>334</v>
      </c>
      <c r="K16" s="81" t="s">
        <v>336</v>
      </c>
      <c r="L16" s="81" t="s">
        <v>334</v>
      </c>
      <c r="M16" s="81" t="s">
        <v>335</v>
      </c>
      <c r="N16" s="81" t="s">
        <v>334</v>
      </c>
      <c r="O16" s="81" t="s">
        <v>340</v>
      </c>
      <c r="P16" s="81" t="s">
        <v>334</v>
      </c>
      <c r="Q16" s="81" t="s">
        <v>341</v>
      </c>
      <c r="R16" s="81" t="s">
        <v>334</v>
      </c>
      <c r="S16" s="81" t="s">
        <v>342</v>
      </c>
      <c r="T16" s="81" t="s">
        <v>334</v>
      </c>
      <c r="U16" s="81" t="s">
        <v>345</v>
      </c>
      <c r="V16" s="81" t="s">
        <v>347</v>
      </c>
      <c r="W16" s="81" t="s">
        <v>348</v>
      </c>
      <c r="X16" s="81" t="s">
        <v>349</v>
      </c>
    </row>
    <row r="17" spans="2:24" x14ac:dyDescent="0.35">
      <c r="B17" s="31" t="s">
        <v>160</v>
      </c>
      <c r="F17" s="74" t="s">
        <v>180</v>
      </c>
      <c r="G17" s="82">
        <f>G2</f>
        <v>4220</v>
      </c>
      <c r="H17" s="82" t="s">
        <v>181</v>
      </c>
      <c r="I17" s="82">
        <v>3</v>
      </c>
      <c r="J17" s="82" t="s">
        <v>143</v>
      </c>
      <c r="K17" s="82" t="s">
        <v>343</v>
      </c>
      <c r="L17" s="82" t="s">
        <v>343</v>
      </c>
      <c r="M17" s="82" t="s">
        <v>343</v>
      </c>
      <c r="N17" s="82" t="s">
        <v>343</v>
      </c>
      <c r="O17" s="74" t="s">
        <v>343</v>
      </c>
      <c r="P17" s="74" t="s">
        <v>343</v>
      </c>
      <c r="Q17" s="74" t="s">
        <v>343</v>
      </c>
      <c r="R17" s="74" t="s">
        <v>343</v>
      </c>
      <c r="S17" s="74" t="s">
        <v>343</v>
      </c>
      <c r="T17" s="74" t="s">
        <v>343</v>
      </c>
      <c r="U17" s="84" t="s">
        <v>343</v>
      </c>
      <c r="V17" s="82" t="s">
        <v>343</v>
      </c>
      <c r="W17" s="82" t="s">
        <v>343</v>
      </c>
      <c r="X17" s="82" t="s">
        <v>343</v>
      </c>
    </row>
    <row r="18" spans="2:24" x14ac:dyDescent="0.35">
      <c r="B18" s="31" t="s">
        <v>148</v>
      </c>
      <c r="F18" s="74" t="s">
        <v>182</v>
      </c>
      <c r="G18" s="82">
        <f>SUM('cuadro cargas'!C77:C126)</f>
        <v>1644</v>
      </c>
      <c r="H18" s="82" t="s">
        <v>181</v>
      </c>
      <c r="I18" s="82">
        <f>+(G18/$C$9)/100</f>
        <v>1.1337931034482758</v>
      </c>
      <c r="J18" s="82" t="s">
        <v>143</v>
      </c>
      <c r="K18" s="82" t="s">
        <v>343</v>
      </c>
      <c r="L18" s="82" t="s">
        <v>343</v>
      </c>
      <c r="M18" s="82" t="s">
        <v>343</v>
      </c>
      <c r="N18" s="82" t="s">
        <v>343</v>
      </c>
      <c r="O18" s="74" t="s">
        <v>343</v>
      </c>
      <c r="P18" s="74" t="s">
        <v>343</v>
      </c>
      <c r="Q18" s="74" t="s">
        <v>343</v>
      </c>
      <c r="R18" s="74" t="s">
        <v>343</v>
      </c>
      <c r="S18" s="74" t="s">
        <v>343</v>
      </c>
      <c r="T18" s="74" t="s">
        <v>343</v>
      </c>
      <c r="U18" s="84" t="s">
        <v>343</v>
      </c>
      <c r="V18" s="82" t="s">
        <v>343</v>
      </c>
      <c r="W18" s="82" t="s">
        <v>343</v>
      </c>
      <c r="X18" s="82" t="s">
        <v>343</v>
      </c>
    </row>
    <row r="19" spans="2:24" x14ac:dyDescent="0.35">
      <c r="B19" s="31" t="s">
        <v>147</v>
      </c>
      <c r="F19" s="74" t="s">
        <v>183</v>
      </c>
      <c r="G19" s="82">
        <f>SUM(G17:G18)</f>
        <v>5864</v>
      </c>
      <c r="H19" s="82" t="s">
        <v>181</v>
      </c>
      <c r="I19" s="82">
        <f>SUM(I17:I18)</f>
        <v>4.1337931034482756</v>
      </c>
      <c r="J19" s="82" t="s">
        <v>143</v>
      </c>
      <c r="K19" s="82">
        <f>9.5*0.25</f>
        <v>2.375</v>
      </c>
      <c r="L19" s="82" t="s">
        <v>143</v>
      </c>
      <c r="M19" s="82">
        <f>'cuadro cargas'!I134</f>
        <v>4.1016371077762619</v>
      </c>
      <c r="N19" s="82" t="s">
        <v>143</v>
      </c>
      <c r="O19" s="82">
        <f>(C10*C10)/(12*I19)</f>
        <v>2.9029029029029032</v>
      </c>
      <c r="P19" s="82" t="s">
        <v>143</v>
      </c>
      <c r="Q19" s="82">
        <f>K19+O19</f>
        <v>5.2779029029029036</v>
      </c>
      <c r="R19" s="82" t="s">
        <v>143</v>
      </c>
      <c r="S19" s="82">
        <f>Q19-M19</f>
        <v>1.1762657951266418</v>
      </c>
      <c r="T19" s="74" t="s">
        <v>143</v>
      </c>
      <c r="U19" s="84" t="s">
        <v>344</v>
      </c>
      <c r="V19" s="82">
        <f>'cuadro cargas'!E134</f>
        <v>29.555422919508867</v>
      </c>
      <c r="W19" s="82">
        <f>'cuadro cargas'!I134</f>
        <v>4.1016371077762619</v>
      </c>
      <c r="X19" s="82">
        <f>'cuadro cargas'!G134</f>
        <v>6.4802182810368347E-3</v>
      </c>
    </row>
    <row r="20" spans="2:24" x14ac:dyDescent="0.35">
      <c r="G20" s="80"/>
      <c r="H20" s="80"/>
      <c r="I20" s="80"/>
      <c r="J20" s="80"/>
      <c r="K20" s="80"/>
      <c r="L20" s="80"/>
      <c r="M20" s="80"/>
      <c r="N20" s="80"/>
      <c r="V20" s="80"/>
      <c r="W20" s="80"/>
      <c r="X20" s="80"/>
    </row>
    <row r="21" spans="2:24" x14ac:dyDescent="0.35">
      <c r="F21" s="83" t="s">
        <v>188</v>
      </c>
      <c r="G21" s="81" t="s">
        <v>182</v>
      </c>
      <c r="H21" s="81" t="s">
        <v>334</v>
      </c>
      <c r="I21" s="81" t="s">
        <v>332</v>
      </c>
      <c r="J21" s="81" t="s">
        <v>334</v>
      </c>
      <c r="K21" s="81" t="s">
        <v>336</v>
      </c>
      <c r="L21" s="81" t="s">
        <v>334</v>
      </c>
      <c r="M21" s="81" t="s">
        <v>335</v>
      </c>
      <c r="N21" s="81" t="s">
        <v>334</v>
      </c>
      <c r="O21" s="81" t="s">
        <v>340</v>
      </c>
      <c r="P21" s="81" t="s">
        <v>334</v>
      </c>
      <c r="Q21" s="81" t="s">
        <v>341</v>
      </c>
      <c r="R21" s="81" t="s">
        <v>334</v>
      </c>
      <c r="S21" s="81" t="s">
        <v>342</v>
      </c>
      <c r="T21" s="81" t="s">
        <v>334</v>
      </c>
      <c r="U21" s="81" t="s">
        <v>345</v>
      </c>
      <c r="V21" s="81" t="s">
        <v>347</v>
      </c>
      <c r="W21" s="81" t="s">
        <v>348</v>
      </c>
      <c r="X21" s="81" t="s">
        <v>349</v>
      </c>
    </row>
    <row r="22" spans="2:24" x14ac:dyDescent="0.35">
      <c r="F22" s="74" t="s">
        <v>180</v>
      </c>
      <c r="G22" s="82">
        <f>G2</f>
        <v>4220</v>
      </c>
      <c r="H22" s="82" t="s">
        <v>181</v>
      </c>
      <c r="I22" s="82">
        <v>3</v>
      </c>
      <c r="J22" s="82" t="s">
        <v>143</v>
      </c>
      <c r="K22" s="82" t="s">
        <v>343</v>
      </c>
      <c r="L22" s="82" t="s">
        <v>343</v>
      </c>
      <c r="M22" s="82" t="s">
        <v>343</v>
      </c>
      <c r="N22" s="82" t="s">
        <v>343</v>
      </c>
      <c r="O22" s="74" t="s">
        <v>343</v>
      </c>
      <c r="P22" s="74" t="s">
        <v>343</v>
      </c>
      <c r="Q22" s="74" t="s">
        <v>343</v>
      </c>
      <c r="R22" s="74" t="s">
        <v>343</v>
      </c>
      <c r="S22" s="74" t="s">
        <v>343</v>
      </c>
      <c r="T22" s="74" t="s">
        <v>343</v>
      </c>
      <c r="U22" s="84" t="s">
        <v>343</v>
      </c>
      <c r="V22" s="82" t="s">
        <v>343</v>
      </c>
      <c r="W22" s="82" t="s">
        <v>343</v>
      </c>
      <c r="X22" s="82" t="s">
        <v>343</v>
      </c>
    </row>
    <row r="23" spans="2:24" x14ac:dyDescent="0.35">
      <c r="F23" s="74" t="s">
        <v>182</v>
      </c>
      <c r="G23" s="82">
        <f>SUM('cuadro cargas'!C85:C126)</f>
        <v>1436</v>
      </c>
      <c r="H23" s="82" t="s">
        <v>181</v>
      </c>
      <c r="I23" s="82">
        <f>+(G23/$C$9)/100</f>
        <v>0.99034482758620679</v>
      </c>
      <c r="J23" s="82" t="s">
        <v>143</v>
      </c>
      <c r="K23" s="82" t="s">
        <v>343</v>
      </c>
      <c r="L23" s="82" t="s">
        <v>343</v>
      </c>
      <c r="M23" s="82" t="s">
        <v>343</v>
      </c>
      <c r="N23" s="82" t="s">
        <v>343</v>
      </c>
      <c r="O23" s="74" t="s">
        <v>343</v>
      </c>
      <c r="P23" s="74" t="s">
        <v>343</v>
      </c>
      <c r="Q23" s="74" t="s">
        <v>343</v>
      </c>
      <c r="R23" s="74" t="s">
        <v>343</v>
      </c>
      <c r="S23" s="74" t="s">
        <v>343</v>
      </c>
      <c r="T23" s="74" t="s">
        <v>343</v>
      </c>
      <c r="U23" s="84" t="s">
        <v>343</v>
      </c>
      <c r="V23" s="82" t="s">
        <v>343</v>
      </c>
      <c r="W23" s="82" t="s">
        <v>343</v>
      </c>
      <c r="X23" s="82" t="s">
        <v>343</v>
      </c>
    </row>
    <row r="24" spans="2:24" x14ac:dyDescent="0.35">
      <c r="F24" s="74" t="s">
        <v>183</v>
      </c>
      <c r="G24" s="82">
        <f>SUM(G22:G23)</f>
        <v>5656</v>
      </c>
      <c r="H24" s="82" t="s">
        <v>181</v>
      </c>
      <c r="I24" s="82">
        <f>SUM(I22:I23)</f>
        <v>3.990344827586207</v>
      </c>
      <c r="J24" s="82" t="s">
        <v>143</v>
      </c>
      <c r="K24" s="82">
        <f>9.2*0.25</f>
        <v>2.2999999999999998</v>
      </c>
      <c r="L24" s="82" t="s">
        <v>143</v>
      </c>
      <c r="M24" s="82">
        <f>'cuadro cargas'!I136</f>
        <v>3.9398868458274401</v>
      </c>
      <c r="N24" s="82" t="s">
        <v>143</v>
      </c>
      <c r="O24" s="82">
        <f>(C10*C10)/(12*I24)</f>
        <v>3.0072589007950223</v>
      </c>
      <c r="P24" s="82" t="s">
        <v>143</v>
      </c>
      <c r="Q24" s="82">
        <f>K24+O24</f>
        <v>5.3072589007950217</v>
      </c>
      <c r="R24" s="82" t="s">
        <v>143</v>
      </c>
      <c r="S24" s="82">
        <f>Q24-M24</f>
        <v>1.3673720549675816</v>
      </c>
      <c r="T24" s="74" t="s">
        <v>143</v>
      </c>
      <c r="U24" s="84" t="s">
        <v>344</v>
      </c>
      <c r="V24" s="82">
        <f>'cuadro cargas'!E136</f>
        <v>30.9733026874116</v>
      </c>
      <c r="W24" s="82">
        <f>'cuadro cargas'!I136</f>
        <v>3.9398868458274401</v>
      </c>
      <c r="X24" s="82">
        <f>'cuadro cargas'!G136</f>
        <v>6.7185289957567189E-3</v>
      </c>
    </row>
    <row r="25" spans="2:24" x14ac:dyDescent="0.35">
      <c r="G25" s="80"/>
      <c r="H25" s="80"/>
      <c r="I25" s="80"/>
      <c r="J25" s="80"/>
      <c r="K25" s="80"/>
      <c r="L25" s="80"/>
      <c r="M25" s="80"/>
      <c r="N25" s="80"/>
      <c r="V25" s="80"/>
      <c r="W25" s="80"/>
      <c r="X25" s="80"/>
    </row>
    <row r="26" spans="2:24" x14ac:dyDescent="0.35">
      <c r="F26" s="83" t="s">
        <v>189</v>
      </c>
      <c r="G26" s="81" t="s">
        <v>182</v>
      </c>
      <c r="H26" s="81" t="s">
        <v>334</v>
      </c>
      <c r="I26" s="81" t="s">
        <v>332</v>
      </c>
      <c r="J26" s="81" t="s">
        <v>334</v>
      </c>
      <c r="K26" s="81" t="s">
        <v>336</v>
      </c>
      <c r="L26" s="81" t="s">
        <v>334</v>
      </c>
      <c r="M26" s="81" t="s">
        <v>335</v>
      </c>
      <c r="N26" s="81" t="s">
        <v>334</v>
      </c>
      <c r="O26" s="81" t="s">
        <v>340</v>
      </c>
      <c r="P26" s="81" t="s">
        <v>334</v>
      </c>
      <c r="Q26" s="81" t="s">
        <v>341</v>
      </c>
      <c r="R26" s="81" t="s">
        <v>334</v>
      </c>
      <c r="S26" s="81" t="s">
        <v>342</v>
      </c>
      <c r="T26" s="81" t="s">
        <v>334</v>
      </c>
      <c r="U26" s="81" t="s">
        <v>345</v>
      </c>
      <c r="V26" s="81" t="s">
        <v>347</v>
      </c>
      <c r="W26" s="81" t="s">
        <v>348</v>
      </c>
      <c r="X26" s="81" t="s">
        <v>349</v>
      </c>
    </row>
    <row r="27" spans="2:24" x14ac:dyDescent="0.35">
      <c r="F27" s="74" t="s">
        <v>180</v>
      </c>
      <c r="G27" s="82">
        <f>G2</f>
        <v>4220</v>
      </c>
      <c r="H27" s="82" t="s">
        <v>181</v>
      </c>
      <c r="I27" s="82">
        <v>3</v>
      </c>
      <c r="J27" s="82" t="s">
        <v>143</v>
      </c>
      <c r="K27" s="82" t="s">
        <v>343</v>
      </c>
      <c r="L27" s="82" t="s">
        <v>343</v>
      </c>
      <c r="M27" s="82" t="s">
        <v>343</v>
      </c>
      <c r="N27" s="82" t="s">
        <v>343</v>
      </c>
      <c r="O27" s="74" t="s">
        <v>343</v>
      </c>
      <c r="P27" s="74" t="s">
        <v>343</v>
      </c>
      <c r="Q27" s="74" t="s">
        <v>343</v>
      </c>
      <c r="R27" s="74" t="s">
        <v>343</v>
      </c>
      <c r="S27" s="74" t="s">
        <v>343</v>
      </c>
      <c r="T27" s="74" t="s">
        <v>343</v>
      </c>
      <c r="U27" s="84" t="s">
        <v>343</v>
      </c>
      <c r="V27" s="82" t="s">
        <v>343</v>
      </c>
      <c r="W27" s="82" t="s">
        <v>343</v>
      </c>
      <c r="X27" s="82" t="s">
        <v>343</v>
      </c>
    </row>
    <row r="28" spans="2:24" x14ac:dyDescent="0.35">
      <c r="F28" s="74" t="s">
        <v>182</v>
      </c>
      <c r="G28" s="82">
        <v>0</v>
      </c>
      <c r="H28" s="82" t="s">
        <v>181</v>
      </c>
      <c r="I28" s="82">
        <f>+(G28/$C$9)/100</f>
        <v>0</v>
      </c>
      <c r="J28" s="82" t="s">
        <v>143</v>
      </c>
      <c r="K28" s="82" t="s">
        <v>343</v>
      </c>
      <c r="L28" s="82" t="s">
        <v>343</v>
      </c>
      <c r="M28" s="82" t="s">
        <v>343</v>
      </c>
      <c r="N28" s="82" t="s">
        <v>343</v>
      </c>
      <c r="O28" s="74" t="s">
        <v>343</v>
      </c>
      <c r="P28" s="74" t="s">
        <v>343</v>
      </c>
      <c r="Q28" s="74" t="s">
        <v>343</v>
      </c>
      <c r="R28" s="74" t="s">
        <v>343</v>
      </c>
      <c r="S28" s="74" t="s">
        <v>343</v>
      </c>
      <c r="T28" s="74" t="s">
        <v>343</v>
      </c>
      <c r="U28" s="84" t="s">
        <v>343</v>
      </c>
      <c r="V28" s="82" t="s">
        <v>343</v>
      </c>
      <c r="W28" s="82" t="s">
        <v>343</v>
      </c>
      <c r="X28" s="82" t="s">
        <v>343</v>
      </c>
    </row>
    <row r="29" spans="2:24" x14ac:dyDescent="0.35">
      <c r="F29" s="74" t="s">
        <v>183</v>
      </c>
      <c r="G29" s="82">
        <f>SUM(G27:G28)</f>
        <v>4220</v>
      </c>
      <c r="H29" s="82" t="s">
        <v>181</v>
      </c>
      <c r="I29" s="82">
        <f>SUM(I27:I28)</f>
        <v>3</v>
      </c>
      <c r="J29" s="82" t="s">
        <v>143</v>
      </c>
      <c r="K29" s="82">
        <f>7.5*0.25</f>
        <v>1.875</v>
      </c>
      <c r="L29" s="82" t="s">
        <v>143</v>
      </c>
      <c r="M29" s="82">
        <f>'cuadro cargas'!I138</f>
        <v>6</v>
      </c>
      <c r="N29" s="82" t="s">
        <v>143</v>
      </c>
      <c r="O29" s="82">
        <f>(C10*C10)/(12*I29)</f>
        <v>4</v>
      </c>
      <c r="P29" s="82" t="s">
        <v>143</v>
      </c>
      <c r="Q29" s="82">
        <f>K29+O29</f>
        <v>5.875</v>
      </c>
      <c r="R29" s="82" t="s">
        <v>143</v>
      </c>
      <c r="S29" s="82">
        <f>Q29-M29</f>
        <v>-0.125</v>
      </c>
      <c r="T29" s="74" t="s">
        <v>143</v>
      </c>
      <c r="U29" s="101" t="s">
        <v>346</v>
      </c>
      <c r="V29" s="82">
        <f>'cuadro cargas'!E138</f>
        <v>44</v>
      </c>
      <c r="W29" s="82">
        <f>'cuadro cargas'!I138</f>
        <v>6</v>
      </c>
      <c r="X29" s="82">
        <f>'cuadro cargas'!G138</f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82E94-371A-401A-9860-468C0A28A1A4}">
  <dimension ref="A3:V138"/>
  <sheetViews>
    <sheetView tabSelected="1" zoomScale="70" zoomScaleNormal="70" workbookViewId="0">
      <selection activeCell="K9" sqref="K9"/>
    </sheetView>
  </sheetViews>
  <sheetFormatPr defaultColWidth="10.90625" defaultRowHeight="14.5" x14ac:dyDescent="0.35"/>
  <cols>
    <col min="1" max="1" width="15.26953125" bestFit="1" customWidth="1"/>
    <col min="2" max="2" width="37.453125" bestFit="1" customWidth="1"/>
    <col min="4" max="4" width="5.7265625" bestFit="1" customWidth="1"/>
    <col min="5" max="5" width="14.81640625" bestFit="1" customWidth="1"/>
    <col min="6" max="6" width="5.7265625" bestFit="1" customWidth="1"/>
    <col min="7" max="7" width="15.81640625" bestFit="1" customWidth="1"/>
    <col min="8" max="8" width="5.81640625" bestFit="1" customWidth="1"/>
    <col min="9" max="9" width="14.81640625" bestFit="1" customWidth="1"/>
    <col min="12" max="12" width="3.81640625" bestFit="1" customWidth="1"/>
    <col min="13" max="13" width="9.1796875" bestFit="1" customWidth="1"/>
    <col min="14" max="15" width="8.81640625" bestFit="1" customWidth="1"/>
    <col min="16" max="17" width="9.1796875" bestFit="1" customWidth="1"/>
    <col min="18" max="19" width="8.81640625" bestFit="1" customWidth="1"/>
    <col min="21" max="21" width="3.54296875" bestFit="1" customWidth="1"/>
  </cols>
  <sheetData>
    <row r="3" spans="1:21" x14ac:dyDescent="0.35">
      <c r="B3" s="121" t="s">
        <v>190</v>
      </c>
      <c r="C3" s="121" t="s">
        <v>191</v>
      </c>
      <c r="D3" s="121" t="s">
        <v>192</v>
      </c>
      <c r="E3" s="121" t="s">
        <v>193</v>
      </c>
      <c r="F3" s="121" t="s">
        <v>194</v>
      </c>
      <c r="G3" s="121" t="s">
        <v>195</v>
      </c>
      <c r="H3" s="121" t="s">
        <v>196</v>
      </c>
      <c r="I3" s="121" t="s">
        <v>197</v>
      </c>
      <c r="J3" s="76"/>
      <c r="K3" s="35"/>
      <c r="M3" s="77">
        <v>12</v>
      </c>
      <c r="N3" s="77">
        <v>5</v>
      </c>
      <c r="O3" s="77">
        <v>-2</v>
      </c>
      <c r="P3" s="77">
        <v>-9</v>
      </c>
      <c r="Q3" s="77">
        <v>-16</v>
      </c>
      <c r="R3" s="77">
        <v>-23</v>
      </c>
      <c r="S3" s="77">
        <v>-30</v>
      </c>
      <c r="T3" s="34"/>
    </row>
    <row r="4" spans="1:21" x14ac:dyDescent="0.35">
      <c r="B4" s="121"/>
      <c r="C4" s="121"/>
      <c r="D4" s="121"/>
      <c r="E4" s="121"/>
      <c r="F4" s="121"/>
      <c r="G4" s="121"/>
      <c r="H4" s="121"/>
      <c r="I4" s="121"/>
      <c r="J4" s="76"/>
      <c r="K4" s="35"/>
      <c r="M4" s="34"/>
      <c r="N4" s="34"/>
      <c r="O4" s="34"/>
      <c r="P4" s="34"/>
      <c r="Q4" s="34"/>
      <c r="R4" s="34"/>
      <c r="S4" s="34"/>
      <c r="T4" s="34"/>
    </row>
    <row r="5" spans="1:21" ht="15" thickBot="1" x14ac:dyDescent="0.4">
      <c r="B5" s="122" t="s">
        <v>337</v>
      </c>
      <c r="C5" s="123">
        <v>4220</v>
      </c>
      <c r="D5" s="123">
        <v>44</v>
      </c>
      <c r="E5" s="123">
        <f>C5*D5</f>
        <v>185680</v>
      </c>
      <c r="F5" s="123">
        <v>0</v>
      </c>
      <c r="G5" s="123">
        <f>F5*C5</f>
        <v>0</v>
      </c>
      <c r="H5" s="123">
        <v>6</v>
      </c>
      <c r="I5" s="123">
        <f>H5*C5</f>
        <v>25320</v>
      </c>
      <c r="J5" s="124"/>
      <c r="K5" s="35"/>
      <c r="L5" s="125">
        <v>10</v>
      </c>
      <c r="M5" s="83" t="s">
        <v>217</v>
      </c>
      <c r="N5" s="83" t="s">
        <v>202</v>
      </c>
      <c r="O5" s="74"/>
      <c r="P5" s="90" t="s">
        <v>269</v>
      </c>
      <c r="Q5" s="89" t="s">
        <v>237</v>
      </c>
      <c r="R5" s="40"/>
      <c r="S5" s="40"/>
      <c r="T5" s="41"/>
      <c r="U5" s="88">
        <v>-5</v>
      </c>
    </row>
    <row r="6" spans="1:21" ht="27" customHeight="1" thickTop="1" thickBot="1" x14ac:dyDescent="0.4">
      <c r="B6" s="122"/>
      <c r="C6" s="123"/>
      <c r="D6" s="123"/>
      <c r="E6" s="123"/>
      <c r="F6" s="123"/>
      <c r="G6" s="123"/>
      <c r="H6" s="123"/>
      <c r="I6" s="123"/>
      <c r="J6" s="124"/>
      <c r="K6" s="35"/>
      <c r="L6" s="125"/>
      <c r="M6" s="83" t="s">
        <v>218</v>
      </c>
      <c r="N6" s="83" t="s">
        <v>200</v>
      </c>
      <c r="O6" s="74"/>
      <c r="P6" s="90" t="s">
        <v>270</v>
      </c>
      <c r="Q6" s="89" t="s">
        <v>238</v>
      </c>
      <c r="R6" s="45"/>
      <c r="S6" s="45"/>
      <c r="T6" s="46"/>
      <c r="U6" s="88">
        <v>-2</v>
      </c>
    </row>
    <row r="7" spans="1:21" ht="15.5" thickTop="1" thickBot="1" x14ac:dyDescent="0.4">
      <c r="A7" t="s">
        <v>198</v>
      </c>
      <c r="B7" s="95" t="s">
        <v>0</v>
      </c>
      <c r="C7" s="95">
        <v>18</v>
      </c>
      <c r="D7" s="78">
        <v>-30</v>
      </c>
      <c r="E7" s="78">
        <f>D7*C7</f>
        <v>-540</v>
      </c>
      <c r="F7" s="78">
        <v>5</v>
      </c>
      <c r="G7" s="78">
        <f>F7*C7</f>
        <v>90</v>
      </c>
      <c r="H7" s="78">
        <v>3</v>
      </c>
      <c r="I7" s="78">
        <f>H7*C7</f>
        <v>54</v>
      </c>
      <c r="J7" s="28"/>
      <c r="K7" s="28"/>
      <c r="L7" s="125"/>
      <c r="M7" s="83" t="s">
        <v>219</v>
      </c>
      <c r="N7" s="83" t="s">
        <v>201</v>
      </c>
      <c r="O7" s="74"/>
      <c r="P7" s="90" t="s">
        <v>271</v>
      </c>
      <c r="Q7" s="89" t="s">
        <v>239</v>
      </c>
      <c r="R7" s="45"/>
      <c r="S7" s="45"/>
      <c r="T7" s="46"/>
      <c r="U7" s="88">
        <v>2</v>
      </c>
    </row>
    <row r="8" spans="1:21" ht="15.5" thickTop="1" thickBot="1" x14ac:dyDescent="0.4">
      <c r="A8" t="s">
        <v>38</v>
      </c>
      <c r="B8" s="95" t="s">
        <v>1</v>
      </c>
      <c r="C8" s="95">
        <v>22</v>
      </c>
      <c r="D8" s="78">
        <v>-30</v>
      </c>
      <c r="E8" s="78">
        <f t="shared" ref="E8:E71" si="0">D8*C8</f>
        <v>-660</v>
      </c>
      <c r="F8" s="78">
        <v>-5</v>
      </c>
      <c r="G8" s="78">
        <f t="shared" ref="G8:G71" si="1">F8*C8</f>
        <v>-110</v>
      </c>
      <c r="H8" s="78">
        <v>3</v>
      </c>
      <c r="I8" s="78">
        <f t="shared" ref="I8:I71" si="2">H8*C8</f>
        <v>66</v>
      </c>
      <c r="J8" s="28"/>
      <c r="K8" s="28"/>
      <c r="L8" s="125"/>
      <c r="M8" s="83" t="s">
        <v>216</v>
      </c>
      <c r="N8" s="83" t="s">
        <v>203</v>
      </c>
      <c r="O8" s="74"/>
      <c r="P8" s="90" t="s">
        <v>272</v>
      </c>
      <c r="Q8" s="89" t="s">
        <v>240</v>
      </c>
      <c r="R8" s="50"/>
      <c r="S8" s="50"/>
      <c r="T8" s="51"/>
      <c r="U8" s="88">
        <v>5</v>
      </c>
    </row>
    <row r="9" spans="1:21" ht="15" thickTop="1" x14ac:dyDescent="0.35">
      <c r="B9" s="95" t="s">
        <v>2</v>
      </c>
      <c r="C9" s="95">
        <v>23</v>
      </c>
      <c r="D9" s="78">
        <v>-30</v>
      </c>
      <c r="E9" s="78">
        <f t="shared" si="0"/>
        <v>-690</v>
      </c>
      <c r="F9" s="78">
        <v>2</v>
      </c>
      <c r="G9" s="78">
        <f t="shared" si="1"/>
        <v>46</v>
      </c>
      <c r="H9" s="78">
        <v>3</v>
      </c>
      <c r="I9" s="78">
        <f t="shared" si="2"/>
        <v>69</v>
      </c>
      <c r="J9" s="28"/>
      <c r="K9" s="28"/>
      <c r="M9" s="34"/>
      <c r="N9" s="34"/>
      <c r="O9" s="34"/>
      <c r="P9" s="34"/>
      <c r="Q9" s="34"/>
      <c r="R9" s="34"/>
      <c r="S9" s="52"/>
      <c r="T9" s="52"/>
    </row>
    <row r="10" spans="1:21" x14ac:dyDescent="0.35">
      <c r="B10" s="95" t="s">
        <v>3</v>
      </c>
      <c r="C10" s="95">
        <v>24</v>
      </c>
      <c r="D10" s="78">
        <v>-30</v>
      </c>
      <c r="E10" s="78">
        <f t="shared" si="0"/>
        <v>-720</v>
      </c>
      <c r="F10" s="78">
        <v>-2</v>
      </c>
      <c r="G10" s="78">
        <f t="shared" si="1"/>
        <v>-48</v>
      </c>
      <c r="H10" s="78">
        <v>3</v>
      </c>
      <c r="I10" s="78">
        <f t="shared" si="2"/>
        <v>72</v>
      </c>
      <c r="J10" s="28"/>
      <c r="K10" s="28"/>
      <c r="L10" s="125">
        <v>7</v>
      </c>
      <c r="M10" s="83" t="s">
        <v>234</v>
      </c>
      <c r="N10" s="83" t="s">
        <v>220</v>
      </c>
      <c r="O10" s="74"/>
      <c r="P10" s="90" t="s">
        <v>273</v>
      </c>
      <c r="Q10" s="90" t="s">
        <v>241</v>
      </c>
      <c r="R10" s="90" t="s">
        <v>204</v>
      </c>
      <c r="S10" s="90" t="s">
        <v>208</v>
      </c>
      <c r="T10" s="78"/>
      <c r="U10" s="88">
        <v>-5</v>
      </c>
    </row>
    <row r="11" spans="1:21" x14ac:dyDescent="0.35">
      <c r="B11" s="95" t="s">
        <v>133</v>
      </c>
      <c r="C11" s="95">
        <v>26</v>
      </c>
      <c r="D11" s="78">
        <v>-23</v>
      </c>
      <c r="E11" s="78">
        <f t="shared" si="0"/>
        <v>-598</v>
      </c>
      <c r="F11" s="78">
        <v>-5</v>
      </c>
      <c r="G11" s="78">
        <f t="shared" si="1"/>
        <v>-130</v>
      </c>
      <c r="H11" s="78">
        <v>7</v>
      </c>
      <c r="I11" s="78">
        <f t="shared" si="2"/>
        <v>182</v>
      </c>
      <c r="J11" s="28"/>
      <c r="K11" s="28"/>
      <c r="L11" s="125"/>
      <c r="M11" s="83" t="s">
        <v>235</v>
      </c>
      <c r="N11" s="83" t="s">
        <v>221</v>
      </c>
      <c r="O11" s="74"/>
      <c r="P11" s="90" t="s">
        <v>274</v>
      </c>
      <c r="Q11" s="90" t="s">
        <v>242</v>
      </c>
      <c r="R11" s="90" t="s">
        <v>205</v>
      </c>
      <c r="S11" s="90" t="s">
        <v>209</v>
      </c>
      <c r="T11" s="78"/>
      <c r="U11" s="88">
        <v>-2</v>
      </c>
    </row>
    <row r="12" spans="1:21" x14ac:dyDescent="0.35">
      <c r="B12" s="95" t="s">
        <v>134</v>
      </c>
      <c r="C12" s="95">
        <v>26</v>
      </c>
      <c r="D12" s="78">
        <v>-23</v>
      </c>
      <c r="E12" s="78">
        <f t="shared" si="0"/>
        <v>-598</v>
      </c>
      <c r="F12" s="78">
        <v>-2</v>
      </c>
      <c r="G12" s="78">
        <f t="shared" si="1"/>
        <v>-52</v>
      </c>
      <c r="H12" s="78">
        <v>7</v>
      </c>
      <c r="I12" s="78">
        <f t="shared" si="2"/>
        <v>182</v>
      </c>
      <c r="J12" s="28"/>
      <c r="K12" s="28"/>
      <c r="L12" s="125"/>
      <c r="M12" s="83" t="s">
        <v>236</v>
      </c>
      <c r="N12" s="83" t="s">
        <v>222</v>
      </c>
      <c r="O12" s="74"/>
      <c r="P12" s="90" t="s">
        <v>275</v>
      </c>
      <c r="Q12" s="90" t="s">
        <v>243</v>
      </c>
      <c r="R12" s="90" t="s">
        <v>206</v>
      </c>
      <c r="S12" s="90" t="s">
        <v>210</v>
      </c>
      <c r="T12" s="78"/>
      <c r="U12" s="88">
        <v>2</v>
      </c>
    </row>
    <row r="13" spans="1:21" x14ac:dyDescent="0.35">
      <c r="B13" s="95" t="s">
        <v>135</v>
      </c>
      <c r="C13" s="95">
        <v>26</v>
      </c>
      <c r="D13" s="78">
        <v>-23</v>
      </c>
      <c r="E13" s="78">
        <f t="shared" si="0"/>
        <v>-598</v>
      </c>
      <c r="F13" s="78">
        <v>2</v>
      </c>
      <c r="G13" s="78">
        <f t="shared" si="1"/>
        <v>52</v>
      </c>
      <c r="H13" s="78">
        <v>7</v>
      </c>
      <c r="I13" s="78">
        <f t="shared" si="2"/>
        <v>182</v>
      </c>
      <c r="J13" s="28"/>
      <c r="K13" s="28"/>
      <c r="L13" s="125"/>
      <c r="M13" s="83" t="s">
        <v>319</v>
      </c>
      <c r="N13" s="83" t="s">
        <v>223</v>
      </c>
      <c r="O13" s="74"/>
      <c r="P13" s="90" t="s">
        <v>276</v>
      </c>
      <c r="Q13" s="90" t="s">
        <v>244</v>
      </c>
      <c r="R13" s="90" t="s">
        <v>207</v>
      </c>
      <c r="S13" s="90" t="s">
        <v>211</v>
      </c>
      <c r="T13" s="78"/>
      <c r="U13" s="88">
        <v>5</v>
      </c>
    </row>
    <row r="14" spans="1:21" x14ac:dyDescent="0.35">
      <c r="B14" s="95" t="s">
        <v>136</v>
      </c>
      <c r="C14" s="95">
        <v>26</v>
      </c>
      <c r="D14" s="78">
        <v>-23</v>
      </c>
      <c r="E14" s="78">
        <f t="shared" si="0"/>
        <v>-598</v>
      </c>
      <c r="F14" s="78">
        <v>5</v>
      </c>
      <c r="G14" s="78">
        <f t="shared" si="1"/>
        <v>130</v>
      </c>
      <c r="H14" s="78">
        <v>7</v>
      </c>
      <c r="I14" s="78">
        <f t="shared" si="2"/>
        <v>182</v>
      </c>
      <c r="J14" s="28"/>
      <c r="K14" s="28"/>
      <c r="M14" s="34"/>
      <c r="N14" s="34"/>
      <c r="O14" s="34"/>
      <c r="P14" s="34"/>
      <c r="Q14" s="34"/>
      <c r="R14" s="34"/>
      <c r="S14" s="34"/>
      <c r="T14" s="34"/>
    </row>
    <row r="15" spans="1:21" x14ac:dyDescent="0.35">
      <c r="B15" s="95" t="s">
        <v>137</v>
      </c>
      <c r="C15" s="95">
        <v>26</v>
      </c>
      <c r="D15" s="78">
        <v>-30</v>
      </c>
      <c r="E15" s="78">
        <f t="shared" si="0"/>
        <v>-780</v>
      </c>
      <c r="F15" s="78">
        <v>-5</v>
      </c>
      <c r="G15" s="78">
        <f t="shared" si="1"/>
        <v>-130</v>
      </c>
      <c r="H15" s="78">
        <v>7</v>
      </c>
      <c r="I15" s="78">
        <f t="shared" si="2"/>
        <v>182</v>
      </c>
      <c r="L15" s="125">
        <v>3</v>
      </c>
      <c r="M15" s="91" t="s">
        <v>283</v>
      </c>
      <c r="N15" s="91" t="s">
        <v>224</v>
      </c>
      <c r="O15" s="74"/>
      <c r="P15" s="91" t="s">
        <v>280</v>
      </c>
      <c r="Q15" s="91" t="s">
        <v>247</v>
      </c>
      <c r="R15" s="91" t="s">
        <v>228</v>
      </c>
      <c r="S15" s="91" t="s">
        <v>213</v>
      </c>
      <c r="T15" s="78"/>
      <c r="U15" s="88">
        <v>-5</v>
      </c>
    </row>
    <row r="16" spans="1:21" x14ac:dyDescent="0.35">
      <c r="B16" s="95" t="s">
        <v>138</v>
      </c>
      <c r="C16" s="95">
        <v>26</v>
      </c>
      <c r="D16" s="78">
        <v>-30</v>
      </c>
      <c r="E16" s="78">
        <f t="shared" si="0"/>
        <v>-780</v>
      </c>
      <c r="F16" s="78">
        <v>-2</v>
      </c>
      <c r="G16" s="78">
        <f t="shared" si="1"/>
        <v>-52</v>
      </c>
      <c r="H16" s="78">
        <v>7</v>
      </c>
      <c r="I16" s="78">
        <f t="shared" si="2"/>
        <v>182</v>
      </c>
      <c r="L16" s="125"/>
      <c r="M16" s="91" t="s">
        <v>245</v>
      </c>
      <c r="N16" s="91" t="s">
        <v>225</v>
      </c>
      <c r="O16" s="74"/>
      <c r="P16" s="91" t="s">
        <v>281</v>
      </c>
      <c r="Q16" s="91" t="s">
        <v>248</v>
      </c>
      <c r="R16" s="91" t="s">
        <v>229</v>
      </c>
      <c r="S16" s="91" t="s">
        <v>214</v>
      </c>
      <c r="T16" s="78"/>
      <c r="U16" s="88">
        <v>-2</v>
      </c>
    </row>
    <row r="17" spans="1:22" x14ac:dyDescent="0.35">
      <c r="B17" s="95" t="s">
        <v>139</v>
      </c>
      <c r="C17" s="95">
        <v>26</v>
      </c>
      <c r="D17" s="78">
        <v>-30</v>
      </c>
      <c r="E17" s="78">
        <f t="shared" si="0"/>
        <v>-780</v>
      </c>
      <c r="F17" s="78">
        <v>2</v>
      </c>
      <c r="G17" s="78">
        <f t="shared" si="1"/>
        <v>52</v>
      </c>
      <c r="H17" s="78">
        <v>7</v>
      </c>
      <c r="I17" s="78">
        <f t="shared" si="2"/>
        <v>182</v>
      </c>
      <c r="L17" s="125"/>
      <c r="M17" s="91" t="s">
        <v>246</v>
      </c>
      <c r="N17" s="91" t="s">
        <v>226</v>
      </c>
      <c r="O17" s="74"/>
      <c r="P17" s="91" t="s">
        <v>277</v>
      </c>
      <c r="Q17" s="91" t="s">
        <v>249</v>
      </c>
      <c r="R17" s="91" t="s">
        <v>230</v>
      </c>
      <c r="S17" s="91" t="s">
        <v>215</v>
      </c>
      <c r="T17" s="78"/>
      <c r="U17" s="88">
        <v>2</v>
      </c>
    </row>
    <row r="18" spans="1:22" x14ac:dyDescent="0.35">
      <c r="B18" s="95" t="s">
        <v>140</v>
      </c>
      <c r="C18" s="95">
        <v>26</v>
      </c>
      <c r="D18" s="78">
        <v>-30</v>
      </c>
      <c r="E18" s="78">
        <f t="shared" si="0"/>
        <v>-780</v>
      </c>
      <c r="F18" s="78">
        <v>5</v>
      </c>
      <c r="G18" s="78">
        <f t="shared" si="1"/>
        <v>130</v>
      </c>
      <c r="H18" s="78">
        <v>7</v>
      </c>
      <c r="I18" s="78">
        <f t="shared" si="2"/>
        <v>182</v>
      </c>
      <c r="L18" s="125"/>
      <c r="M18" s="91" t="s">
        <v>284</v>
      </c>
      <c r="N18" s="91" t="s">
        <v>227</v>
      </c>
      <c r="O18" s="74"/>
      <c r="P18" s="91" t="s">
        <v>279</v>
      </c>
      <c r="Q18" s="91" t="s">
        <v>250</v>
      </c>
      <c r="R18" s="91" t="s">
        <v>231</v>
      </c>
      <c r="S18" s="91" t="s">
        <v>212</v>
      </c>
      <c r="T18" s="78"/>
      <c r="U18" s="88">
        <v>5</v>
      </c>
    </row>
    <row r="19" spans="1:22" x14ac:dyDescent="0.35">
      <c r="B19" s="95" t="s">
        <v>21</v>
      </c>
      <c r="C19" s="95">
        <v>12</v>
      </c>
      <c r="D19" s="78">
        <v>5</v>
      </c>
      <c r="E19" s="78">
        <f t="shared" si="0"/>
        <v>60</v>
      </c>
      <c r="F19" s="78">
        <v>5</v>
      </c>
      <c r="G19" s="78">
        <f t="shared" si="1"/>
        <v>60</v>
      </c>
      <c r="H19" s="78">
        <v>10</v>
      </c>
      <c r="I19" s="78">
        <f t="shared" si="2"/>
        <v>120</v>
      </c>
      <c r="M19" s="34"/>
      <c r="N19" s="34"/>
      <c r="O19" s="34"/>
      <c r="P19" s="34"/>
      <c r="Q19" s="34"/>
      <c r="R19" s="34"/>
      <c r="S19" s="34"/>
      <c r="T19" s="34"/>
    </row>
    <row r="20" spans="1:22" x14ac:dyDescent="0.35">
      <c r="B20" s="95" t="s">
        <v>20</v>
      </c>
      <c r="C20" s="95">
        <v>15</v>
      </c>
      <c r="D20" s="78">
        <v>5</v>
      </c>
      <c r="E20" s="78">
        <f t="shared" si="0"/>
        <v>75</v>
      </c>
      <c r="F20" s="78">
        <v>-5</v>
      </c>
      <c r="G20" s="78">
        <f t="shared" si="1"/>
        <v>-75</v>
      </c>
      <c r="H20" s="78">
        <v>10</v>
      </c>
      <c r="I20" s="78">
        <f t="shared" si="2"/>
        <v>150</v>
      </c>
      <c r="L20" s="125">
        <v>0</v>
      </c>
      <c r="M20" s="91" t="s">
        <v>287</v>
      </c>
      <c r="N20" s="75" t="s">
        <v>253</v>
      </c>
      <c r="O20" s="92" t="s">
        <v>317</v>
      </c>
      <c r="P20" s="91" t="s">
        <v>282</v>
      </c>
      <c r="Q20" s="75" t="s">
        <v>257</v>
      </c>
      <c r="R20" s="75" t="s">
        <v>261</v>
      </c>
      <c r="S20" s="75" t="s">
        <v>265</v>
      </c>
      <c r="T20" s="78"/>
      <c r="U20" s="88">
        <v>-5</v>
      </c>
    </row>
    <row r="21" spans="1:22" x14ac:dyDescent="0.35">
      <c r="B21" s="95" t="s">
        <v>22</v>
      </c>
      <c r="C21" s="95">
        <v>20</v>
      </c>
      <c r="D21" s="78">
        <v>5</v>
      </c>
      <c r="E21" s="78">
        <f t="shared" si="0"/>
        <v>100</v>
      </c>
      <c r="F21" s="78">
        <v>2</v>
      </c>
      <c r="G21" s="78">
        <f t="shared" si="1"/>
        <v>40</v>
      </c>
      <c r="H21" s="78">
        <v>10</v>
      </c>
      <c r="I21" s="78">
        <f t="shared" si="2"/>
        <v>200</v>
      </c>
      <c r="L21" s="125"/>
      <c r="M21" s="75" t="s">
        <v>251</v>
      </c>
      <c r="N21" s="75" t="s">
        <v>254</v>
      </c>
      <c r="O21" s="91" t="s">
        <v>232</v>
      </c>
      <c r="P21" s="91" t="s">
        <v>278</v>
      </c>
      <c r="Q21" s="75" t="s">
        <v>258</v>
      </c>
      <c r="R21" s="75" t="s">
        <v>264</v>
      </c>
      <c r="S21" s="75" t="s">
        <v>266</v>
      </c>
      <c r="T21" s="78"/>
      <c r="U21" s="88">
        <v>-2</v>
      </c>
    </row>
    <row r="22" spans="1:22" x14ac:dyDescent="0.35">
      <c r="B22" s="95" t="s">
        <v>23</v>
      </c>
      <c r="C22" s="95">
        <v>27</v>
      </c>
      <c r="D22" s="78">
        <v>5</v>
      </c>
      <c r="E22" s="78">
        <f t="shared" si="0"/>
        <v>135</v>
      </c>
      <c r="F22" s="78">
        <v>-2</v>
      </c>
      <c r="G22" s="78">
        <f t="shared" si="1"/>
        <v>-54</v>
      </c>
      <c r="H22" s="78">
        <v>10</v>
      </c>
      <c r="I22" s="78">
        <f t="shared" si="2"/>
        <v>270</v>
      </c>
      <c r="L22" s="125"/>
      <c r="M22" s="75" t="s">
        <v>252</v>
      </c>
      <c r="N22" s="75" t="s">
        <v>255</v>
      </c>
      <c r="O22" s="91" t="s">
        <v>233</v>
      </c>
      <c r="P22" s="91" t="s">
        <v>285</v>
      </c>
      <c r="Q22" s="75" t="s">
        <v>259</v>
      </c>
      <c r="R22" s="75" t="s">
        <v>262</v>
      </c>
      <c r="S22" s="75" t="s">
        <v>267</v>
      </c>
      <c r="T22" s="78"/>
      <c r="U22" s="88">
        <v>2</v>
      </c>
    </row>
    <row r="23" spans="1:22" x14ac:dyDescent="0.35">
      <c r="B23" s="95" t="s">
        <v>24</v>
      </c>
      <c r="C23" s="95">
        <v>30</v>
      </c>
      <c r="D23" s="78">
        <v>12</v>
      </c>
      <c r="E23" s="78">
        <f t="shared" si="0"/>
        <v>360</v>
      </c>
      <c r="F23" s="78">
        <v>-5</v>
      </c>
      <c r="G23" s="78">
        <f t="shared" si="1"/>
        <v>-150</v>
      </c>
      <c r="H23" s="78">
        <v>10</v>
      </c>
      <c r="I23" s="78">
        <f t="shared" si="2"/>
        <v>300</v>
      </c>
      <c r="L23" s="125"/>
      <c r="M23" s="91" t="s">
        <v>288</v>
      </c>
      <c r="N23" s="75" t="s">
        <v>256</v>
      </c>
      <c r="O23" s="92" t="s">
        <v>318</v>
      </c>
      <c r="P23" s="91" t="s">
        <v>286</v>
      </c>
      <c r="Q23" s="75" t="s">
        <v>260</v>
      </c>
      <c r="R23" s="75" t="s">
        <v>263</v>
      </c>
      <c r="S23" s="75" t="s">
        <v>268</v>
      </c>
      <c r="T23" s="78"/>
      <c r="U23" s="88">
        <v>5</v>
      </c>
    </row>
    <row r="24" spans="1:22" x14ac:dyDescent="0.35">
      <c r="B24" s="95" t="s">
        <v>25</v>
      </c>
      <c r="C24" s="95">
        <v>30</v>
      </c>
      <c r="D24" s="78">
        <v>12</v>
      </c>
      <c r="E24" s="78">
        <f t="shared" si="0"/>
        <v>360</v>
      </c>
      <c r="F24" s="78">
        <v>5</v>
      </c>
      <c r="G24" s="78">
        <f t="shared" si="1"/>
        <v>150</v>
      </c>
      <c r="H24" s="78">
        <v>10</v>
      </c>
      <c r="I24" s="78">
        <f t="shared" si="2"/>
        <v>300</v>
      </c>
      <c r="M24" s="34"/>
      <c r="N24" s="34"/>
      <c r="O24" s="34"/>
      <c r="P24" s="34"/>
      <c r="Q24" s="34"/>
      <c r="R24" s="34"/>
      <c r="S24" s="34"/>
      <c r="T24" s="34"/>
    </row>
    <row r="25" spans="1:22" x14ac:dyDescent="0.35">
      <c r="A25" t="s">
        <v>198</v>
      </c>
      <c r="B25" s="95" t="s">
        <v>9</v>
      </c>
      <c r="C25" s="95">
        <v>12</v>
      </c>
      <c r="D25" s="78">
        <v>5</v>
      </c>
      <c r="E25" s="78">
        <f t="shared" si="0"/>
        <v>60</v>
      </c>
      <c r="F25" s="78">
        <v>5</v>
      </c>
      <c r="G25" s="78">
        <f t="shared" si="1"/>
        <v>60</v>
      </c>
      <c r="H25" s="78">
        <v>3</v>
      </c>
      <c r="I25" s="78">
        <f t="shared" si="2"/>
        <v>36</v>
      </c>
      <c r="L25" s="125">
        <v>-3</v>
      </c>
      <c r="M25" s="92" t="s">
        <v>289</v>
      </c>
      <c r="N25" s="92" t="s">
        <v>290</v>
      </c>
      <c r="O25" s="92" t="s">
        <v>291</v>
      </c>
      <c r="P25" s="92" t="s">
        <v>292</v>
      </c>
      <c r="Q25" s="92" t="s">
        <v>293</v>
      </c>
      <c r="R25" s="92" t="s">
        <v>294</v>
      </c>
      <c r="S25" s="92" t="s">
        <v>295</v>
      </c>
      <c r="T25" s="78"/>
      <c r="U25" s="88">
        <v>-5</v>
      </c>
    </row>
    <row r="26" spans="1:22" x14ac:dyDescent="0.35">
      <c r="A26" t="s">
        <v>39</v>
      </c>
      <c r="B26" s="95" t="s">
        <v>10</v>
      </c>
      <c r="C26" s="95">
        <v>14</v>
      </c>
      <c r="D26" s="78">
        <v>5</v>
      </c>
      <c r="E26" s="78">
        <f t="shared" si="0"/>
        <v>70</v>
      </c>
      <c r="F26" s="78">
        <v>-5</v>
      </c>
      <c r="G26" s="78">
        <f t="shared" si="1"/>
        <v>-70</v>
      </c>
      <c r="H26" s="78">
        <v>3</v>
      </c>
      <c r="I26" s="78">
        <f t="shared" si="2"/>
        <v>42</v>
      </c>
      <c r="L26" s="125"/>
      <c r="M26" s="92" t="s">
        <v>296</v>
      </c>
      <c r="N26" s="92" t="s">
        <v>297</v>
      </c>
      <c r="O26" s="92" t="s">
        <v>298</v>
      </c>
      <c r="P26" s="92" t="s">
        <v>299</v>
      </c>
      <c r="Q26" s="92" t="s">
        <v>300</v>
      </c>
      <c r="R26" s="92" t="s">
        <v>301</v>
      </c>
      <c r="S26" s="92" t="s">
        <v>302</v>
      </c>
      <c r="T26" s="78"/>
      <c r="U26" s="88">
        <v>-2</v>
      </c>
    </row>
    <row r="27" spans="1:22" x14ac:dyDescent="0.35">
      <c r="B27" s="95" t="s">
        <v>11</v>
      </c>
      <c r="C27" s="95">
        <v>16</v>
      </c>
      <c r="D27" s="78">
        <v>-23</v>
      </c>
      <c r="E27" s="78">
        <f t="shared" si="0"/>
        <v>-368</v>
      </c>
      <c r="F27" s="78">
        <v>5</v>
      </c>
      <c r="G27" s="78">
        <f t="shared" si="1"/>
        <v>80</v>
      </c>
      <c r="H27" s="78">
        <v>3</v>
      </c>
      <c r="I27" s="78">
        <f t="shared" si="2"/>
        <v>48</v>
      </c>
      <c r="L27" s="125"/>
      <c r="M27" s="92" t="s">
        <v>303</v>
      </c>
      <c r="N27" s="92" t="s">
        <v>304</v>
      </c>
      <c r="O27" s="92" t="s">
        <v>305</v>
      </c>
      <c r="P27" s="92" t="s">
        <v>306</v>
      </c>
      <c r="Q27" s="92" t="s">
        <v>307</v>
      </c>
      <c r="R27" s="92" t="s">
        <v>308</v>
      </c>
      <c r="S27" s="92" t="s">
        <v>309</v>
      </c>
      <c r="T27" s="78"/>
      <c r="U27" s="88">
        <v>2</v>
      </c>
    </row>
    <row r="28" spans="1:22" x14ac:dyDescent="0.35">
      <c r="B28" s="95" t="s">
        <v>79</v>
      </c>
      <c r="C28" s="95">
        <v>17</v>
      </c>
      <c r="D28" s="78">
        <v>-23</v>
      </c>
      <c r="E28" s="78">
        <f t="shared" si="0"/>
        <v>-391</v>
      </c>
      <c r="F28" s="78">
        <v>-5</v>
      </c>
      <c r="G28" s="78">
        <f t="shared" si="1"/>
        <v>-85</v>
      </c>
      <c r="H28" s="78">
        <v>3</v>
      </c>
      <c r="I28" s="78">
        <f t="shared" si="2"/>
        <v>51</v>
      </c>
      <c r="L28" s="125"/>
      <c r="M28" s="92" t="s">
        <v>310</v>
      </c>
      <c r="N28" s="92" t="s">
        <v>311</v>
      </c>
      <c r="O28" s="92" t="s">
        <v>312</v>
      </c>
      <c r="P28" s="92" t="s">
        <v>313</v>
      </c>
      <c r="Q28" s="92" t="s">
        <v>314</v>
      </c>
      <c r="R28" s="92" t="s">
        <v>315</v>
      </c>
      <c r="S28" s="92" t="s">
        <v>316</v>
      </c>
      <c r="T28" s="78"/>
      <c r="U28" s="88">
        <v>5</v>
      </c>
    </row>
    <row r="29" spans="1:22" x14ac:dyDescent="0.35">
      <c r="B29" s="95" t="s">
        <v>80</v>
      </c>
      <c r="C29" s="95">
        <v>17</v>
      </c>
      <c r="D29" s="78">
        <v>-23</v>
      </c>
      <c r="E29" s="78">
        <f t="shared" si="0"/>
        <v>-391</v>
      </c>
      <c r="F29" s="78">
        <v>2</v>
      </c>
      <c r="G29" s="78">
        <f t="shared" si="1"/>
        <v>34</v>
      </c>
      <c r="H29" s="78">
        <v>3</v>
      </c>
      <c r="I29" s="78">
        <f t="shared" si="2"/>
        <v>51</v>
      </c>
    </row>
    <row r="30" spans="1:22" x14ac:dyDescent="0.35">
      <c r="B30" s="95" t="s">
        <v>4</v>
      </c>
      <c r="C30" s="95">
        <v>18</v>
      </c>
      <c r="D30" s="78">
        <v>-23</v>
      </c>
      <c r="E30" s="78">
        <f t="shared" si="0"/>
        <v>-414</v>
      </c>
      <c r="F30" s="78">
        <v>-2</v>
      </c>
      <c r="G30" s="78">
        <f t="shared" si="1"/>
        <v>-36</v>
      </c>
      <c r="H30" s="78">
        <v>3</v>
      </c>
      <c r="I30" s="78">
        <f t="shared" si="2"/>
        <v>54</v>
      </c>
    </row>
    <row r="31" spans="1:22" x14ac:dyDescent="0.35">
      <c r="B31" s="95" t="s">
        <v>5</v>
      </c>
      <c r="C31" s="95">
        <v>22</v>
      </c>
      <c r="D31" s="78">
        <v>5</v>
      </c>
      <c r="E31" s="78">
        <f t="shared" si="0"/>
        <v>110</v>
      </c>
      <c r="F31" s="78">
        <v>-2</v>
      </c>
      <c r="G31" s="78">
        <f t="shared" si="1"/>
        <v>-44</v>
      </c>
      <c r="H31" s="78">
        <v>3</v>
      </c>
      <c r="I31" s="78">
        <f t="shared" si="2"/>
        <v>66</v>
      </c>
      <c r="L31" s="87"/>
      <c r="M31" s="69"/>
      <c r="N31" s="69"/>
      <c r="O31" s="69"/>
      <c r="P31" s="69"/>
      <c r="Q31" s="69"/>
      <c r="R31" s="69"/>
      <c r="S31" s="69"/>
      <c r="T31" s="69"/>
      <c r="U31" s="70"/>
      <c r="V31" s="70"/>
    </row>
    <row r="32" spans="1:22" x14ac:dyDescent="0.35">
      <c r="B32" s="95" t="s">
        <v>6</v>
      </c>
      <c r="C32" s="95">
        <v>22</v>
      </c>
      <c r="D32" s="78">
        <v>5</v>
      </c>
      <c r="E32" s="78">
        <f t="shared" si="0"/>
        <v>110</v>
      </c>
      <c r="F32" s="78">
        <v>2</v>
      </c>
      <c r="G32" s="78">
        <f t="shared" si="1"/>
        <v>44</v>
      </c>
      <c r="H32" s="78">
        <v>3</v>
      </c>
      <c r="I32" s="78">
        <f t="shared" si="2"/>
        <v>66</v>
      </c>
      <c r="L32" s="87"/>
      <c r="M32" s="69"/>
      <c r="N32" s="69"/>
      <c r="O32" s="69"/>
      <c r="P32" s="69"/>
      <c r="Q32" s="69"/>
      <c r="R32" s="69"/>
      <c r="S32" s="69"/>
      <c r="T32" s="69"/>
      <c r="U32" s="70"/>
      <c r="V32" s="70"/>
    </row>
    <row r="33" spans="1:22" x14ac:dyDescent="0.35">
      <c r="B33" s="95" t="s">
        <v>7</v>
      </c>
      <c r="C33" s="95">
        <v>22</v>
      </c>
      <c r="D33" s="78">
        <v>-2</v>
      </c>
      <c r="E33" s="78">
        <f t="shared" si="0"/>
        <v>-44</v>
      </c>
      <c r="F33" s="78">
        <v>2</v>
      </c>
      <c r="G33" s="78">
        <f t="shared" si="1"/>
        <v>44</v>
      </c>
      <c r="H33" s="78">
        <v>0</v>
      </c>
      <c r="I33" s="78">
        <f t="shared" si="2"/>
        <v>0</v>
      </c>
      <c r="L33" s="87"/>
      <c r="M33" s="69"/>
      <c r="N33" s="69"/>
      <c r="O33" s="69"/>
      <c r="P33" s="69"/>
      <c r="Q33" s="69"/>
      <c r="R33" s="69"/>
      <c r="S33" s="69"/>
      <c r="T33" s="69"/>
      <c r="U33" s="70"/>
      <c r="V33" s="70"/>
    </row>
    <row r="34" spans="1:22" x14ac:dyDescent="0.35">
      <c r="B34" s="95" t="s">
        <v>8</v>
      </c>
      <c r="C34" s="95">
        <v>26</v>
      </c>
      <c r="D34" s="78">
        <v>-2</v>
      </c>
      <c r="E34" s="78">
        <f t="shared" si="0"/>
        <v>-52</v>
      </c>
      <c r="F34" s="78">
        <v>-2</v>
      </c>
      <c r="G34" s="78">
        <f t="shared" si="1"/>
        <v>-52</v>
      </c>
      <c r="H34" s="78">
        <v>0</v>
      </c>
      <c r="I34" s="78">
        <f t="shared" si="2"/>
        <v>0</v>
      </c>
      <c r="L34" s="87"/>
      <c r="M34" s="69"/>
      <c r="N34" s="69"/>
      <c r="O34" s="69"/>
      <c r="P34" s="69"/>
      <c r="Q34" s="69"/>
      <c r="R34" s="69"/>
      <c r="S34" s="69"/>
      <c r="T34" s="69"/>
      <c r="U34" s="70"/>
      <c r="V34" s="70"/>
    </row>
    <row r="35" spans="1:22" x14ac:dyDescent="0.35">
      <c r="B35" s="95" t="s">
        <v>72</v>
      </c>
      <c r="C35" s="95">
        <v>13</v>
      </c>
      <c r="D35" s="78">
        <v>12</v>
      </c>
      <c r="E35" s="78">
        <f t="shared" si="0"/>
        <v>156</v>
      </c>
      <c r="F35" s="78">
        <v>2</v>
      </c>
      <c r="G35" s="78">
        <f t="shared" si="1"/>
        <v>26</v>
      </c>
      <c r="H35" s="78">
        <v>10</v>
      </c>
      <c r="I35" s="78">
        <f t="shared" si="2"/>
        <v>130</v>
      </c>
      <c r="L35" s="70"/>
      <c r="M35" s="69"/>
      <c r="N35" s="69"/>
      <c r="O35" s="69"/>
      <c r="P35" s="69"/>
      <c r="Q35" s="69"/>
      <c r="R35" s="69"/>
      <c r="S35" s="69"/>
      <c r="T35" s="69"/>
      <c r="U35" s="70"/>
      <c r="V35" s="70"/>
    </row>
    <row r="36" spans="1:22" x14ac:dyDescent="0.35">
      <c r="B36" s="95" t="s">
        <v>73</v>
      </c>
      <c r="C36" s="95">
        <v>17</v>
      </c>
      <c r="D36" s="78">
        <v>12</v>
      </c>
      <c r="E36" s="78">
        <f t="shared" si="0"/>
        <v>204</v>
      </c>
      <c r="F36" s="78">
        <v>-2</v>
      </c>
      <c r="G36" s="78">
        <f t="shared" si="1"/>
        <v>-34</v>
      </c>
      <c r="H36" s="78">
        <v>10</v>
      </c>
      <c r="I36" s="78">
        <f t="shared" si="2"/>
        <v>170</v>
      </c>
      <c r="L36" s="87"/>
      <c r="M36" s="69"/>
      <c r="N36" s="69"/>
      <c r="O36" s="69"/>
      <c r="P36" s="69"/>
      <c r="Q36" s="69"/>
      <c r="R36" s="69"/>
      <c r="S36" s="69"/>
      <c r="T36" s="69"/>
      <c r="U36" s="70"/>
      <c r="V36" s="70"/>
    </row>
    <row r="37" spans="1:22" x14ac:dyDescent="0.35">
      <c r="B37" s="95" t="s">
        <v>74</v>
      </c>
      <c r="C37" s="95">
        <v>20</v>
      </c>
      <c r="D37" s="78">
        <v>5</v>
      </c>
      <c r="E37" s="78">
        <f t="shared" si="0"/>
        <v>100</v>
      </c>
      <c r="F37" s="78">
        <v>2</v>
      </c>
      <c r="G37" s="78">
        <f t="shared" si="1"/>
        <v>40</v>
      </c>
      <c r="H37" s="78">
        <v>7</v>
      </c>
      <c r="I37" s="78">
        <f t="shared" si="2"/>
        <v>140</v>
      </c>
      <c r="L37" s="87"/>
      <c r="M37" s="69"/>
      <c r="N37" s="69"/>
      <c r="O37" s="69"/>
      <c r="P37" s="69"/>
      <c r="Q37" s="69"/>
      <c r="R37" s="69"/>
      <c r="S37" s="69"/>
      <c r="T37" s="69"/>
      <c r="U37" s="70"/>
      <c r="V37" s="70"/>
    </row>
    <row r="38" spans="1:22" x14ac:dyDescent="0.35">
      <c r="B38" s="95" t="s">
        <v>26</v>
      </c>
      <c r="C38" s="95">
        <v>25</v>
      </c>
      <c r="D38" s="78">
        <v>5</v>
      </c>
      <c r="E38" s="78">
        <f t="shared" si="0"/>
        <v>125</v>
      </c>
      <c r="F38" s="78">
        <v>-2</v>
      </c>
      <c r="G38" s="78">
        <f t="shared" si="1"/>
        <v>-50</v>
      </c>
      <c r="H38" s="78">
        <v>7</v>
      </c>
      <c r="I38" s="78">
        <f t="shared" si="2"/>
        <v>175</v>
      </c>
      <c r="L38" s="87"/>
      <c r="M38" s="69"/>
      <c r="N38" s="69"/>
      <c r="O38" s="69"/>
      <c r="P38" s="69"/>
      <c r="Q38" s="69"/>
      <c r="R38" s="69"/>
      <c r="S38" s="69"/>
      <c r="T38" s="69"/>
      <c r="U38" s="70"/>
      <c r="V38" s="70"/>
    </row>
    <row r="39" spans="1:22" x14ac:dyDescent="0.35">
      <c r="B39" s="95" t="s">
        <v>27</v>
      </c>
      <c r="C39" s="95">
        <v>27</v>
      </c>
      <c r="D39" s="78">
        <v>5</v>
      </c>
      <c r="E39" s="78">
        <f t="shared" si="0"/>
        <v>135</v>
      </c>
      <c r="F39" s="78">
        <v>-5</v>
      </c>
      <c r="G39" s="78">
        <f t="shared" si="1"/>
        <v>-135</v>
      </c>
      <c r="H39" s="78">
        <v>7</v>
      </c>
      <c r="I39" s="78">
        <f t="shared" si="2"/>
        <v>189</v>
      </c>
      <c r="L39" s="87"/>
      <c r="M39" s="69"/>
      <c r="N39" s="69"/>
      <c r="O39" s="69"/>
      <c r="P39" s="69"/>
      <c r="Q39" s="69"/>
      <c r="R39" s="69"/>
      <c r="S39" s="69"/>
      <c r="T39" s="69"/>
      <c r="U39" s="70"/>
      <c r="V39" s="70"/>
    </row>
    <row r="40" spans="1:22" x14ac:dyDescent="0.35">
      <c r="B40" s="95" t="s">
        <v>71</v>
      </c>
      <c r="C40" s="95">
        <v>29</v>
      </c>
      <c r="D40" s="78">
        <v>5</v>
      </c>
      <c r="E40" s="78">
        <f t="shared" si="0"/>
        <v>145</v>
      </c>
      <c r="F40" s="78">
        <v>5</v>
      </c>
      <c r="G40" s="78">
        <f t="shared" si="1"/>
        <v>145</v>
      </c>
      <c r="H40" s="78">
        <v>7</v>
      </c>
      <c r="I40" s="78">
        <f t="shared" si="2"/>
        <v>203</v>
      </c>
      <c r="L40" s="70"/>
      <c r="M40" s="69"/>
      <c r="N40" s="69"/>
      <c r="O40" s="69"/>
      <c r="P40" s="69"/>
      <c r="Q40" s="69"/>
      <c r="R40" s="69"/>
      <c r="S40" s="69"/>
      <c r="T40" s="69"/>
      <c r="U40" s="70"/>
      <c r="V40" s="70"/>
    </row>
    <row r="41" spans="1:22" x14ac:dyDescent="0.35">
      <c r="A41" t="s">
        <v>198</v>
      </c>
      <c r="B41" s="95" t="s">
        <v>41</v>
      </c>
      <c r="C41" s="95">
        <v>10</v>
      </c>
      <c r="D41" s="78">
        <v>12</v>
      </c>
      <c r="E41" s="78">
        <f t="shared" si="0"/>
        <v>120</v>
      </c>
      <c r="F41" s="78">
        <v>-2</v>
      </c>
      <c r="G41" s="78">
        <f t="shared" si="1"/>
        <v>-20</v>
      </c>
      <c r="H41" s="78">
        <v>0</v>
      </c>
      <c r="I41" s="78">
        <f t="shared" si="2"/>
        <v>0</v>
      </c>
      <c r="L41" s="87"/>
      <c r="M41" s="69"/>
      <c r="N41" s="69"/>
      <c r="O41" s="69"/>
      <c r="P41" s="69"/>
      <c r="Q41" s="69"/>
      <c r="R41" s="69"/>
      <c r="S41" s="69"/>
      <c r="T41" s="69"/>
      <c r="U41" s="70"/>
      <c r="V41" s="70"/>
    </row>
    <row r="42" spans="1:22" x14ac:dyDescent="0.35">
      <c r="A42" t="s">
        <v>199</v>
      </c>
      <c r="B42" s="95" t="s">
        <v>98</v>
      </c>
      <c r="C42" s="95">
        <v>14</v>
      </c>
      <c r="D42" s="78">
        <v>-16</v>
      </c>
      <c r="E42" s="78">
        <f t="shared" si="0"/>
        <v>-224</v>
      </c>
      <c r="F42" s="78">
        <v>-5</v>
      </c>
      <c r="G42" s="78">
        <f t="shared" si="1"/>
        <v>-70</v>
      </c>
      <c r="H42" s="78">
        <v>0</v>
      </c>
      <c r="I42" s="78">
        <f t="shared" si="2"/>
        <v>0</v>
      </c>
      <c r="L42" s="87"/>
      <c r="M42" s="69"/>
      <c r="N42" s="69"/>
      <c r="O42" s="69"/>
      <c r="P42" s="69"/>
      <c r="Q42" s="69"/>
      <c r="R42" s="69"/>
      <c r="S42" s="69"/>
      <c r="T42" s="69"/>
      <c r="U42" s="70"/>
      <c r="V42" s="70"/>
    </row>
    <row r="43" spans="1:22" x14ac:dyDescent="0.35">
      <c r="B43" s="95" t="s">
        <v>99</v>
      </c>
      <c r="C43" s="95">
        <v>15</v>
      </c>
      <c r="D43" s="78">
        <v>12</v>
      </c>
      <c r="E43" s="78">
        <f t="shared" si="0"/>
        <v>180</v>
      </c>
      <c r="F43" s="78">
        <v>2</v>
      </c>
      <c r="G43" s="78">
        <f t="shared" si="1"/>
        <v>30</v>
      </c>
      <c r="H43" s="78">
        <v>0</v>
      </c>
      <c r="I43" s="78">
        <f t="shared" si="2"/>
        <v>0</v>
      </c>
      <c r="L43" s="87"/>
      <c r="M43" s="69"/>
      <c r="N43" s="69"/>
      <c r="O43" s="69"/>
      <c r="P43" s="69"/>
      <c r="Q43" s="69"/>
      <c r="R43" s="69"/>
      <c r="S43" s="69"/>
      <c r="T43" s="69"/>
      <c r="U43" s="70"/>
      <c r="V43" s="70"/>
    </row>
    <row r="44" spans="1:22" x14ac:dyDescent="0.35">
      <c r="B44" s="95" t="s">
        <v>100</v>
      </c>
      <c r="C44" s="95">
        <v>15</v>
      </c>
      <c r="D44" s="78">
        <v>5</v>
      </c>
      <c r="E44" s="78">
        <f t="shared" si="0"/>
        <v>75</v>
      </c>
      <c r="F44" s="78">
        <v>5</v>
      </c>
      <c r="G44" s="78">
        <f t="shared" si="1"/>
        <v>75</v>
      </c>
      <c r="H44" s="78">
        <v>0</v>
      </c>
      <c r="I44" s="78">
        <f t="shared" si="2"/>
        <v>0</v>
      </c>
      <c r="L44" s="87"/>
      <c r="M44" s="69"/>
      <c r="N44" s="69"/>
      <c r="O44" s="69"/>
      <c r="P44" s="69"/>
      <c r="Q44" s="69"/>
      <c r="R44" s="69"/>
      <c r="S44" s="69"/>
      <c r="T44" s="69"/>
      <c r="U44" s="70"/>
      <c r="V44" s="70"/>
    </row>
    <row r="45" spans="1:22" x14ac:dyDescent="0.35">
      <c r="B45" s="95" t="s">
        <v>101</v>
      </c>
      <c r="C45" s="95">
        <v>15</v>
      </c>
      <c r="D45" s="78">
        <v>-16</v>
      </c>
      <c r="E45" s="78">
        <f t="shared" si="0"/>
        <v>-240</v>
      </c>
      <c r="F45" s="78">
        <v>5</v>
      </c>
      <c r="G45" s="78">
        <f t="shared" si="1"/>
        <v>75</v>
      </c>
      <c r="H45" s="78">
        <v>0</v>
      </c>
      <c r="I45" s="78">
        <f t="shared" si="2"/>
        <v>0</v>
      </c>
      <c r="L45" s="70"/>
      <c r="M45" s="69"/>
      <c r="N45" s="69"/>
      <c r="O45" s="69"/>
      <c r="P45" s="69"/>
      <c r="Q45" s="69"/>
      <c r="R45" s="69"/>
      <c r="S45" s="69"/>
      <c r="T45" s="69"/>
      <c r="U45" s="70"/>
      <c r="V45" s="70"/>
    </row>
    <row r="46" spans="1:22" x14ac:dyDescent="0.35">
      <c r="B46" s="95" t="s">
        <v>102</v>
      </c>
      <c r="C46" s="95">
        <v>16</v>
      </c>
      <c r="D46" s="78">
        <v>5</v>
      </c>
      <c r="E46" s="78">
        <f t="shared" si="0"/>
        <v>80</v>
      </c>
      <c r="F46" s="78">
        <v>-5</v>
      </c>
      <c r="G46" s="78">
        <f t="shared" si="1"/>
        <v>-80</v>
      </c>
      <c r="H46" s="78">
        <v>0</v>
      </c>
      <c r="I46" s="78">
        <f t="shared" si="2"/>
        <v>0</v>
      </c>
      <c r="L46" s="87"/>
      <c r="M46" s="69"/>
      <c r="N46" s="69"/>
      <c r="O46" s="69"/>
      <c r="P46" s="69"/>
      <c r="Q46" s="69"/>
      <c r="R46" s="69"/>
      <c r="S46" s="69"/>
      <c r="T46" s="69"/>
      <c r="U46" s="70"/>
      <c r="V46" s="70"/>
    </row>
    <row r="47" spans="1:22" x14ac:dyDescent="0.35">
      <c r="B47" s="95" t="s">
        <v>103</v>
      </c>
      <c r="C47" s="95">
        <v>16</v>
      </c>
      <c r="D47" s="78">
        <v>5</v>
      </c>
      <c r="E47" s="78">
        <f t="shared" si="0"/>
        <v>80</v>
      </c>
      <c r="F47" s="78">
        <v>2</v>
      </c>
      <c r="G47" s="78">
        <f t="shared" si="1"/>
        <v>32</v>
      </c>
      <c r="H47" s="78">
        <v>0</v>
      </c>
      <c r="I47" s="78">
        <f t="shared" si="2"/>
        <v>0</v>
      </c>
      <c r="L47" s="87"/>
      <c r="M47" s="69"/>
      <c r="N47" s="69"/>
      <c r="O47" s="69"/>
      <c r="P47" s="69"/>
      <c r="Q47" s="69"/>
      <c r="R47" s="69"/>
      <c r="S47" s="69"/>
      <c r="T47" s="69"/>
      <c r="U47" s="70"/>
      <c r="V47" s="70"/>
    </row>
    <row r="48" spans="1:22" x14ac:dyDescent="0.35">
      <c r="B48" s="95" t="s">
        <v>104</v>
      </c>
      <c r="C48" s="95">
        <v>18</v>
      </c>
      <c r="D48" s="78">
        <v>5</v>
      </c>
      <c r="E48" s="78">
        <f t="shared" si="0"/>
        <v>90</v>
      </c>
      <c r="F48" s="78">
        <v>-2</v>
      </c>
      <c r="G48" s="78">
        <f t="shared" si="1"/>
        <v>-36</v>
      </c>
      <c r="H48" s="78">
        <v>0</v>
      </c>
      <c r="I48" s="78">
        <f t="shared" si="2"/>
        <v>0</v>
      </c>
      <c r="L48" s="87"/>
      <c r="M48" s="69"/>
      <c r="N48" s="69"/>
      <c r="O48" s="69"/>
      <c r="P48" s="69"/>
      <c r="Q48" s="69"/>
      <c r="R48" s="69"/>
      <c r="S48" s="69"/>
      <c r="T48" s="69"/>
      <c r="U48" s="70"/>
      <c r="V48" s="70"/>
    </row>
    <row r="49" spans="2:22" x14ac:dyDescent="0.35">
      <c r="B49" s="95" t="s">
        <v>172</v>
      </c>
      <c r="C49" s="95">
        <v>20</v>
      </c>
      <c r="D49" s="78">
        <v>-23</v>
      </c>
      <c r="E49" s="78">
        <f t="shared" si="0"/>
        <v>-460</v>
      </c>
      <c r="F49" s="78">
        <v>-5</v>
      </c>
      <c r="G49" s="78">
        <f t="shared" si="1"/>
        <v>-100</v>
      </c>
      <c r="H49" s="78">
        <v>0</v>
      </c>
      <c r="I49" s="78">
        <f t="shared" si="2"/>
        <v>0</v>
      </c>
      <c r="L49" s="87"/>
      <c r="M49" s="69"/>
      <c r="N49" s="69"/>
      <c r="O49" s="69"/>
      <c r="P49" s="69"/>
      <c r="Q49" s="69"/>
      <c r="R49" s="69"/>
      <c r="S49" s="69"/>
      <c r="T49" s="69"/>
      <c r="U49" s="70"/>
      <c r="V49" s="70"/>
    </row>
    <row r="50" spans="2:22" x14ac:dyDescent="0.35">
      <c r="B50" s="95" t="s">
        <v>173</v>
      </c>
      <c r="C50" s="95">
        <v>20</v>
      </c>
      <c r="D50" s="78">
        <v>-23</v>
      </c>
      <c r="E50" s="78">
        <f t="shared" si="0"/>
        <v>-460</v>
      </c>
      <c r="F50" s="78">
        <v>2</v>
      </c>
      <c r="G50" s="78">
        <f t="shared" si="1"/>
        <v>40</v>
      </c>
      <c r="H50" s="78">
        <v>0</v>
      </c>
      <c r="I50" s="78">
        <f t="shared" si="2"/>
        <v>0</v>
      </c>
      <c r="L50" s="70"/>
      <c r="M50" s="69"/>
      <c r="N50" s="69"/>
      <c r="O50" s="69"/>
      <c r="P50" s="69"/>
      <c r="Q50" s="69"/>
      <c r="R50" s="69"/>
      <c r="S50" s="69"/>
      <c r="T50" s="69"/>
      <c r="U50" s="70"/>
      <c r="V50" s="70"/>
    </row>
    <row r="51" spans="2:22" x14ac:dyDescent="0.35">
      <c r="B51" s="95" t="s">
        <v>42</v>
      </c>
      <c r="C51" s="95">
        <v>20</v>
      </c>
      <c r="D51" s="78">
        <v>-23</v>
      </c>
      <c r="E51" s="78">
        <f t="shared" si="0"/>
        <v>-460</v>
      </c>
      <c r="F51" s="78">
        <v>5</v>
      </c>
      <c r="G51" s="78">
        <f t="shared" si="1"/>
        <v>100</v>
      </c>
      <c r="H51" s="78">
        <v>0</v>
      </c>
      <c r="I51" s="78">
        <f t="shared" si="2"/>
        <v>0</v>
      </c>
      <c r="L51" s="87"/>
      <c r="M51" s="69"/>
      <c r="N51" s="69"/>
      <c r="O51" s="69"/>
      <c r="P51" s="69"/>
      <c r="Q51" s="69"/>
      <c r="R51" s="69"/>
      <c r="S51" s="69"/>
      <c r="T51" s="69"/>
      <c r="U51" s="70"/>
      <c r="V51" s="70"/>
    </row>
    <row r="52" spans="2:22" x14ac:dyDescent="0.35">
      <c r="B52" s="95" t="s">
        <v>43</v>
      </c>
      <c r="C52" s="95">
        <v>22</v>
      </c>
      <c r="D52" s="78">
        <v>-16</v>
      </c>
      <c r="E52" s="78">
        <f t="shared" si="0"/>
        <v>-352</v>
      </c>
      <c r="F52" s="78">
        <v>2</v>
      </c>
      <c r="G52" s="78">
        <f t="shared" si="1"/>
        <v>44</v>
      </c>
      <c r="H52" s="78">
        <v>0</v>
      </c>
      <c r="I52" s="78">
        <f t="shared" si="2"/>
        <v>0</v>
      </c>
      <c r="L52" s="87"/>
      <c r="M52" s="69"/>
      <c r="N52" s="69"/>
      <c r="O52" s="69"/>
      <c r="P52" s="69"/>
      <c r="Q52" s="69"/>
      <c r="R52" s="69"/>
      <c r="S52" s="69"/>
      <c r="T52" s="69"/>
      <c r="U52" s="70"/>
      <c r="V52" s="70"/>
    </row>
    <row r="53" spans="2:22" x14ac:dyDescent="0.35">
      <c r="B53" s="95" t="s">
        <v>44</v>
      </c>
      <c r="C53" s="95">
        <v>22</v>
      </c>
      <c r="D53" s="78">
        <v>-23</v>
      </c>
      <c r="E53" s="78">
        <f t="shared" si="0"/>
        <v>-506</v>
      </c>
      <c r="F53" s="78">
        <v>-2</v>
      </c>
      <c r="G53" s="78">
        <f t="shared" si="1"/>
        <v>-44</v>
      </c>
      <c r="H53" s="78">
        <v>0</v>
      </c>
      <c r="I53" s="78">
        <f t="shared" si="2"/>
        <v>0</v>
      </c>
      <c r="L53" s="87"/>
      <c r="M53" s="69"/>
      <c r="N53" s="69"/>
      <c r="O53" s="69"/>
      <c r="P53" s="69"/>
      <c r="Q53" s="69"/>
      <c r="R53" s="69"/>
      <c r="S53" s="69"/>
      <c r="T53" s="69"/>
      <c r="U53" s="70"/>
      <c r="V53" s="70"/>
    </row>
    <row r="54" spans="2:22" x14ac:dyDescent="0.35">
      <c r="B54" s="95" t="s">
        <v>45</v>
      </c>
      <c r="C54" s="95">
        <v>23</v>
      </c>
      <c r="D54" s="78">
        <v>-16</v>
      </c>
      <c r="E54" s="78">
        <f t="shared" si="0"/>
        <v>-368</v>
      </c>
      <c r="F54" s="78">
        <v>-2</v>
      </c>
      <c r="G54" s="78">
        <f t="shared" si="1"/>
        <v>-46</v>
      </c>
      <c r="H54" s="78">
        <v>0</v>
      </c>
      <c r="I54" s="78">
        <f t="shared" si="2"/>
        <v>0</v>
      </c>
      <c r="L54" s="87"/>
      <c r="M54" s="69"/>
      <c r="N54" s="69"/>
      <c r="O54" s="69"/>
      <c r="P54" s="69"/>
      <c r="Q54" s="69"/>
      <c r="R54" s="69"/>
      <c r="S54" s="69"/>
      <c r="T54" s="69"/>
      <c r="U54" s="70"/>
      <c r="V54" s="70"/>
    </row>
    <row r="55" spans="2:22" x14ac:dyDescent="0.35">
      <c r="B55" s="95" t="s">
        <v>46</v>
      </c>
      <c r="C55" s="95">
        <v>24</v>
      </c>
      <c r="D55" s="78">
        <v>-30</v>
      </c>
      <c r="E55" s="78">
        <f t="shared" si="0"/>
        <v>-720</v>
      </c>
      <c r="F55" s="78">
        <v>5</v>
      </c>
      <c r="G55" s="78">
        <f t="shared" si="1"/>
        <v>120</v>
      </c>
      <c r="H55" s="78">
        <v>0</v>
      </c>
      <c r="I55" s="78">
        <f t="shared" si="2"/>
        <v>0</v>
      </c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</row>
    <row r="56" spans="2:22" x14ac:dyDescent="0.35">
      <c r="B56" s="95" t="s">
        <v>47</v>
      </c>
      <c r="C56" s="95">
        <v>27</v>
      </c>
      <c r="D56" s="78">
        <v>-30</v>
      </c>
      <c r="E56" s="78">
        <f t="shared" si="0"/>
        <v>-810</v>
      </c>
      <c r="F56" s="78">
        <v>-5</v>
      </c>
      <c r="G56" s="78">
        <f t="shared" si="1"/>
        <v>-135</v>
      </c>
      <c r="H56" s="78">
        <v>0</v>
      </c>
      <c r="I56" s="78">
        <f t="shared" si="2"/>
        <v>0</v>
      </c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</row>
    <row r="57" spans="2:22" x14ac:dyDescent="0.35">
      <c r="B57" s="95" t="s">
        <v>48</v>
      </c>
      <c r="C57" s="95">
        <v>29</v>
      </c>
      <c r="D57" s="78">
        <v>-30</v>
      </c>
      <c r="E57" s="78">
        <f t="shared" si="0"/>
        <v>-870</v>
      </c>
      <c r="F57" s="78">
        <v>2</v>
      </c>
      <c r="G57" s="78">
        <f t="shared" si="1"/>
        <v>58</v>
      </c>
      <c r="H57" s="78">
        <v>0</v>
      </c>
      <c r="I57" s="78">
        <f t="shared" si="2"/>
        <v>0</v>
      </c>
      <c r="L57" s="87"/>
      <c r="M57" s="69"/>
      <c r="N57" s="69"/>
      <c r="O57" s="69"/>
      <c r="P57" s="69"/>
      <c r="Q57" s="69"/>
      <c r="R57" s="69"/>
      <c r="S57" s="69"/>
      <c r="T57" s="69"/>
      <c r="U57" s="70"/>
      <c r="V57" s="70"/>
    </row>
    <row r="58" spans="2:22" x14ac:dyDescent="0.35">
      <c r="B58" s="95" t="s">
        <v>97</v>
      </c>
      <c r="C58" s="95">
        <v>33</v>
      </c>
      <c r="D58" s="78">
        <v>-30</v>
      </c>
      <c r="E58" s="78">
        <f t="shared" si="0"/>
        <v>-990</v>
      </c>
      <c r="F58" s="78">
        <v>-2</v>
      </c>
      <c r="G58" s="78">
        <f t="shared" si="1"/>
        <v>-66</v>
      </c>
      <c r="H58" s="78">
        <v>0</v>
      </c>
      <c r="I58" s="78">
        <f t="shared" si="2"/>
        <v>0</v>
      </c>
      <c r="L58" s="87"/>
      <c r="M58" s="69"/>
      <c r="N58" s="69"/>
      <c r="O58" s="69"/>
      <c r="P58" s="69"/>
      <c r="Q58" s="69"/>
      <c r="R58" s="69"/>
      <c r="S58" s="69"/>
      <c r="T58" s="69"/>
      <c r="U58" s="70"/>
      <c r="V58" s="70"/>
    </row>
    <row r="59" spans="2:22" x14ac:dyDescent="0.35">
      <c r="B59" s="95" t="s">
        <v>81</v>
      </c>
      <c r="C59" s="95">
        <v>15</v>
      </c>
      <c r="D59" s="78">
        <v>12</v>
      </c>
      <c r="E59" s="78">
        <f t="shared" si="0"/>
        <v>180</v>
      </c>
      <c r="F59" s="78">
        <v>2</v>
      </c>
      <c r="G59" s="78">
        <f t="shared" si="1"/>
        <v>30</v>
      </c>
      <c r="H59" s="78">
        <v>3</v>
      </c>
      <c r="I59" s="78">
        <f t="shared" si="2"/>
        <v>45</v>
      </c>
      <c r="L59" s="87"/>
      <c r="M59" s="69"/>
      <c r="N59" s="69"/>
      <c r="O59" s="69"/>
      <c r="P59" s="69"/>
      <c r="Q59" s="69"/>
      <c r="R59" s="69"/>
      <c r="S59" s="69"/>
      <c r="T59" s="69"/>
      <c r="U59" s="70"/>
      <c r="V59" s="70"/>
    </row>
    <row r="60" spans="2:22" x14ac:dyDescent="0.35">
      <c r="B60" s="95" t="s">
        <v>82</v>
      </c>
      <c r="C60" s="95">
        <v>18</v>
      </c>
      <c r="D60" s="78">
        <v>12</v>
      </c>
      <c r="E60" s="78">
        <f t="shared" si="0"/>
        <v>216</v>
      </c>
      <c r="F60" s="78">
        <v>-2</v>
      </c>
      <c r="G60" s="78">
        <f t="shared" si="1"/>
        <v>-36</v>
      </c>
      <c r="H60" s="78">
        <v>3</v>
      </c>
      <c r="I60" s="78">
        <f t="shared" si="2"/>
        <v>54</v>
      </c>
      <c r="L60" s="87"/>
      <c r="M60" s="69"/>
      <c r="N60" s="69"/>
      <c r="O60" s="69"/>
      <c r="P60" s="69"/>
      <c r="Q60" s="69"/>
      <c r="R60" s="69"/>
      <c r="S60" s="69"/>
      <c r="T60" s="69"/>
      <c r="U60" s="70"/>
      <c r="V60" s="70"/>
    </row>
    <row r="61" spans="2:22" x14ac:dyDescent="0.35">
      <c r="B61" s="95" t="s">
        <v>83</v>
      </c>
      <c r="C61" s="95">
        <v>19</v>
      </c>
      <c r="D61" s="78">
        <v>-16</v>
      </c>
      <c r="E61" s="78">
        <f t="shared" si="0"/>
        <v>-304</v>
      </c>
      <c r="F61" s="78">
        <v>5</v>
      </c>
      <c r="G61" s="78">
        <f t="shared" si="1"/>
        <v>95</v>
      </c>
      <c r="H61" s="78">
        <v>3</v>
      </c>
      <c r="I61" s="78">
        <f t="shared" si="2"/>
        <v>57</v>
      </c>
      <c r="L61" s="70"/>
      <c r="M61" s="69"/>
      <c r="N61" s="69"/>
      <c r="O61" s="69"/>
      <c r="P61" s="69"/>
      <c r="Q61" s="69"/>
      <c r="R61" s="69"/>
      <c r="S61" s="69"/>
      <c r="T61" s="69"/>
      <c r="U61" s="70"/>
      <c r="V61" s="70"/>
    </row>
    <row r="62" spans="2:22" x14ac:dyDescent="0.35">
      <c r="B62" s="95" t="s">
        <v>84</v>
      </c>
      <c r="C62" s="95">
        <v>24</v>
      </c>
      <c r="D62" s="78">
        <v>-16</v>
      </c>
      <c r="E62" s="78">
        <f t="shared" si="0"/>
        <v>-384</v>
      </c>
      <c r="F62" s="78">
        <v>-5</v>
      </c>
      <c r="G62" s="78">
        <f t="shared" si="1"/>
        <v>-120</v>
      </c>
      <c r="H62" s="78">
        <v>3</v>
      </c>
      <c r="I62" s="78">
        <f t="shared" si="2"/>
        <v>72</v>
      </c>
      <c r="L62" s="87"/>
      <c r="M62" s="69"/>
      <c r="N62" s="69"/>
      <c r="O62" s="69"/>
      <c r="P62" s="69"/>
      <c r="Q62" s="69"/>
      <c r="R62" s="69"/>
      <c r="S62" s="69"/>
      <c r="T62" s="69"/>
      <c r="U62" s="70"/>
      <c r="V62" s="70"/>
    </row>
    <row r="63" spans="2:22" x14ac:dyDescent="0.35">
      <c r="B63" s="95" t="s">
        <v>85</v>
      </c>
      <c r="C63" s="95">
        <v>25</v>
      </c>
      <c r="D63" s="78">
        <v>-16</v>
      </c>
      <c r="E63" s="78">
        <f t="shared" si="0"/>
        <v>-400</v>
      </c>
      <c r="F63" s="78">
        <v>-2</v>
      </c>
      <c r="G63" s="78">
        <f t="shared" si="1"/>
        <v>-50</v>
      </c>
      <c r="H63" s="78">
        <v>3</v>
      </c>
      <c r="I63" s="78">
        <f t="shared" si="2"/>
        <v>75</v>
      </c>
      <c r="L63" s="87"/>
      <c r="M63" s="69"/>
      <c r="N63" s="69"/>
      <c r="O63" s="69"/>
      <c r="P63" s="69"/>
      <c r="Q63" s="69"/>
      <c r="R63" s="69"/>
      <c r="S63" s="69"/>
      <c r="T63" s="69"/>
      <c r="U63" s="70"/>
      <c r="V63" s="70"/>
    </row>
    <row r="64" spans="2:22" x14ac:dyDescent="0.35">
      <c r="B64" s="95" t="s">
        <v>86</v>
      </c>
      <c r="C64" s="95">
        <v>26</v>
      </c>
      <c r="D64" s="78">
        <v>-16</v>
      </c>
      <c r="E64" s="78">
        <f t="shared" si="0"/>
        <v>-416</v>
      </c>
      <c r="F64" s="78">
        <v>2</v>
      </c>
      <c r="G64" s="78">
        <f t="shared" si="1"/>
        <v>52</v>
      </c>
      <c r="H64" s="78">
        <v>3</v>
      </c>
      <c r="I64" s="78">
        <f t="shared" si="2"/>
        <v>78</v>
      </c>
      <c r="L64" s="87"/>
      <c r="M64" s="69"/>
      <c r="N64" s="69"/>
      <c r="O64" s="69"/>
      <c r="P64" s="69"/>
      <c r="Q64" s="69"/>
      <c r="R64" s="69"/>
      <c r="S64" s="69"/>
      <c r="T64" s="69"/>
      <c r="U64" s="70"/>
      <c r="V64" s="70"/>
    </row>
    <row r="65" spans="1:22" x14ac:dyDescent="0.35">
      <c r="B65" s="95" t="s">
        <v>90</v>
      </c>
      <c r="C65" s="95">
        <v>26</v>
      </c>
      <c r="D65" s="78">
        <v>-16</v>
      </c>
      <c r="E65" s="78">
        <f t="shared" si="0"/>
        <v>-416</v>
      </c>
      <c r="F65" s="78">
        <v>-2</v>
      </c>
      <c r="G65" s="78">
        <f t="shared" si="1"/>
        <v>-52</v>
      </c>
      <c r="H65" s="78">
        <v>10</v>
      </c>
      <c r="I65" s="78">
        <f t="shared" si="2"/>
        <v>260</v>
      </c>
      <c r="L65" s="87"/>
      <c r="M65" s="69"/>
      <c r="N65" s="69"/>
      <c r="O65" s="69"/>
      <c r="P65" s="69"/>
      <c r="Q65" s="69"/>
      <c r="R65" s="69"/>
      <c r="S65" s="69"/>
      <c r="T65" s="69"/>
      <c r="U65" s="70"/>
      <c r="V65" s="70"/>
    </row>
    <row r="66" spans="1:22" x14ac:dyDescent="0.35">
      <c r="B66" s="95" t="s">
        <v>91</v>
      </c>
      <c r="C66" s="95">
        <v>26</v>
      </c>
      <c r="D66" s="78">
        <v>-16</v>
      </c>
      <c r="E66" s="78">
        <f t="shared" si="0"/>
        <v>-416</v>
      </c>
      <c r="F66" s="78">
        <v>2</v>
      </c>
      <c r="G66" s="78">
        <f t="shared" si="1"/>
        <v>52</v>
      </c>
      <c r="H66" s="78">
        <v>10</v>
      </c>
      <c r="I66" s="78">
        <f t="shared" si="2"/>
        <v>260</v>
      </c>
      <c r="L66" s="70"/>
      <c r="M66" s="69"/>
      <c r="N66" s="69"/>
      <c r="O66" s="69"/>
      <c r="P66" s="69"/>
      <c r="Q66" s="69"/>
      <c r="R66" s="69"/>
      <c r="S66" s="69"/>
      <c r="T66" s="69"/>
      <c r="U66" s="70"/>
      <c r="V66" s="70"/>
    </row>
    <row r="67" spans="1:22" x14ac:dyDescent="0.35">
      <c r="B67" s="95" t="s">
        <v>92</v>
      </c>
      <c r="C67" s="95">
        <v>26</v>
      </c>
      <c r="D67" s="78">
        <v>-16</v>
      </c>
      <c r="E67" s="78">
        <f t="shared" si="0"/>
        <v>-416</v>
      </c>
      <c r="F67" s="78">
        <v>5</v>
      </c>
      <c r="G67" s="78">
        <f t="shared" si="1"/>
        <v>130</v>
      </c>
      <c r="H67" s="78">
        <v>10</v>
      </c>
      <c r="I67" s="78">
        <f t="shared" si="2"/>
        <v>260</v>
      </c>
      <c r="L67" s="87"/>
      <c r="M67" s="69"/>
      <c r="N67" s="69"/>
      <c r="O67" s="69"/>
      <c r="P67" s="69"/>
      <c r="Q67" s="69"/>
      <c r="R67" s="69"/>
      <c r="S67" s="69"/>
      <c r="T67" s="69"/>
      <c r="U67" s="70"/>
      <c r="V67" s="70"/>
    </row>
    <row r="68" spans="1:22" x14ac:dyDescent="0.35">
      <c r="B68" s="95" t="s">
        <v>93</v>
      </c>
      <c r="C68" s="95">
        <v>26</v>
      </c>
      <c r="D68" s="78">
        <v>-16</v>
      </c>
      <c r="E68" s="78">
        <f t="shared" si="0"/>
        <v>-416</v>
      </c>
      <c r="F68" s="78">
        <v>-5</v>
      </c>
      <c r="G68" s="78">
        <f t="shared" si="1"/>
        <v>-130</v>
      </c>
      <c r="H68" s="78">
        <v>7</v>
      </c>
      <c r="I68" s="78">
        <f t="shared" si="2"/>
        <v>182</v>
      </c>
      <c r="L68" s="87"/>
      <c r="M68" s="69"/>
      <c r="N68" s="69"/>
      <c r="O68" s="69"/>
      <c r="P68" s="69"/>
      <c r="Q68" s="69"/>
      <c r="R68" s="69"/>
      <c r="S68" s="69"/>
      <c r="T68" s="69"/>
      <c r="U68" s="70"/>
      <c r="V68" s="70"/>
    </row>
    <row r="69" spans="1:22" x14ac:dyDescent="0.35">
      <c r="B69" s="95" t="s">
        <v>94</v>
      </c>
      <c r="C69" s="95">
        <v>26</v>
      </c>
      <c r="D69" s="78">
        <v>-16</v>
      </c>
      <c r="E69" s="78">
        <f t="shared" si="0"/>
        <v>-416</v>
      </c>
      <c r="F69" s="78">
        <v>-2</v>
      </c>
      <c r="G69" s="78">
        <f t="shared" si="1"/>
        <v>-52</v>
      </c>
      <c r="H69" s="78">
        <v>7</v>
      </c>
      <c r="I69" s="78">
        <f t="shared" si="2"/>
        <v>182</v>
      </c>
      <c r="L69" s="87"/>
      <c r="M69" s="69"/>
      <c r="N69" s="69"/>
      <c r="O69" s="69"/>
      <c r="P69" s="69"/>
      <c r="Q69" s="69"/>
      <c r="R69" s="69"/>
      <c r="S69" s="69"/>
      <c r="T69" s="69"/>
      <c r="U69" s="70"/>
      <c r="V69" s="70"/>
    </row>
    <row r="70" spans="1:22" x14ac:dyDescent="0.35">
      <c r="B70" s="95" t="s">
        <v>95</v>
      </c>
      <c r="C70" s="95">
        <v>26</v>
      </c>
      <c r="D70" s="78">
        <v>-16</v>
      </c>
      <c r="E70" s="78">
        <f t="shared" si="0"/>
        <v>-416</v>
      </c>
      <c r="F70" s="78">
        <v>2</v>
      </c>
      <c r="G70" s="78">
        <f t="shared" si="1"/>
        <v>52</v>
      </c>
      <c r="H70" s="78">
        <v>7</v>
      </c>
      <c r="I70" s="78">
        <f t="shared" si="2"/>
        <v>182</v>
      </c>
      <c r="L70" s="87"/>
      <c r="M70" s="69"/>
      <c r="N70" s="69"/>
      <c r="O70" s="69"/>
      <c r="P70" s="69"/>
      <c r="Q70" s="69"/>
      <c r="R70" s="69"/>
      <c r="S70" s="69"/>
      <c r="T70" s="69"/>
      <c r="U70" s="70"/>
      <c r="V70" s="70"/>
    </row>
    <row r="71" spans="1:22" x14ac:dyDescent="0.35">
      <c r="B71" s="95" t="s">
        <v>96</v>
      </c>
      <c r="C71" s="95">
        <v>26</v>
      </c>
      <c r="D71" s="78">
        <v>-16</v>
      </c>
      <c r="E71" s="78">
        <f t="shared" si="0"/>
        <v>-416</v>
      </c>
      <c r="F71" s="78">
        <v>5</v>
      </c>
      <c r="G71" s="78">
        <f t="shared" si="1"/>
        <v>130</v>
      </c>
      <c r="H71" s="78">
        <v>7</v>
      </c>
      <c r="I71" s="78">
        <f t="shared" si="2"/>
        <v>182</v>
      </c>
      <c r="L71" s="70"/>
      <c r="M71" s="69"/>
      <c r="N71" s="69"/>
      <c r="O71" s="69"/>
      <c r="P71" s="69"/>
      <c r="Q71" s="69"/>
      <c r="R71" s="69"/>
      <c r="S71" s="69"/>
      <c r="T71" s="69"/>
      <c r="U71" s="70"/>
      <c r="V71" s="70"/>
    </row>
    <row r="72" spans="1:22" x14ac:dyDescent="0.35">
      <c r="B72" s="95" t="s">
        <v>89</v>
      </c>
      <c r="C72" s="95">
        <v>26</v>
      </c>
      <c r="D72" s="78">
        <v>-16</v>
      </c>
      <c r="E72" s="78">
        <f t="shared" ref="E72:E126" si="3">D72*C72</f>
        <v>-416</v>
      </c>
      <c r="F72" s="78">
        <v>-5</v>
      </c>
      <c r="G72" s="78">
        <f t="shared" ref="G72:G126" si="4">F72*C72</f>
        <v>-130</v>
      </c>
      <c r="H72" s="78">
        <v>10</v>
      </c>
      <c r="I72" s="78">
        <f t="shared" ref="I72:I126" si="5">H72*C72</f>
        <v>260</v>
      </c>
      <c r="L72" s="87"/>
      <c r="M72" s="69"/>
      <c r="N72" s="69"/>
      <c r="O72" s="69"/>
      <c r="P72" s="69"/>
      <c r="Q72" s="69"/>
      <c r="R72" s="69"/>
      <c r="S72" s="69"/>
      <c r="T72" s="69"/>
      <c r="U72" s="70"/>
      <c r="V72" s="70"/>
    </row>
    <row r="73" spans="1:22" x14ac:dyDescent="0.35">
      <c r="B73" s="95" t="s">
        <v>75</v>
      </c>
      <c r="C73" s="95">
        <v>20</v>
      </c>
      <c r="D73" s="78">
        <v>12</v>
      </c>
      <c r="E73" s="78">
        <f t="shared" si="3"/>
        <v>240</v>
      </c>
      <c r="F73" s="78">
        <v>5</v>
      </c>
      <c r="G73" s="78">
        <f t="shared" si="4"/>
        <v>100</v>
      </c>
      <c r="H73" s="78">
        <v>7</v>
      </c>
      <c r="I73" s="78">
        <f t="shared" si="5"/>
        <v>140</v>
      </c>
      <c r="L73" s="87"/>
      <c r="M73" s="69"/>
      <c r="N73" s="69"/>
      <c r="O73" s="69"/>
      <c r="P73" s="69"/>
      <c r="Q73" s="69"/>
      <c r="R73" s="69"/>
      <c r="S73" s="69"/>
      <c r="T73" s="69"/>
      <c r="U73" s="70"/>
      <c r="V73" s="70"/>
    </row>
    <row r="74" spans="1:22" x14ac:dyDescent="0.35">
      <c r="B74" s="95" t="s">
        <v>76</v>
      </c>
      <c r="C74" s="95">
        <v>22</v>
      </c>
      <c r="D74" s="78">
        <v>12</v>
      </c>
      <c r="E74" s="78">
        <f t="shared" si="3"/>
        <v>264</v>
      </c>
      <c r="F74" s="78">
        <v>-5</v>
      </c>
      <c r="G74" s="78">
        <f t="shared" si="4"/>
        <v>-110</v>
      </c>
      <c r="H74" s="78">
        <v>7</v>
      </c>
      <c r="I74" s="78">
        <f t="shared" si="5"/>
        <v>154</v>
      </c>
      <c r="L74" s="87"/>
      <c r="M74" s="69"/>
      <c r="N74" s="69"/>
      <c r="O74" s="69"/>
      <c r="P74" s="69"/>
      <c r="Q74" s="69"/>
      <c r="R74" s="69"/>
      <c r="S74" s="69"/>
      <c r="T74" s="69"/>
      <c r="U74" s="70"/>
      <c r="V74" s="70"/>
    </row>
    <row r="75" spans="1:22" x14ac:dyDescent="0.35">
      <c r="B75" s="95" t="s">
        <v>77</v>
      </c>
      <c r="C75" s="95">
        <v>29</v>
      </c>
      <c r="D75" s="78">
        <v>12</v>
      </c>
      <c r="E75" s="78">
        <f t="shared" si="3"/>
        <v>348</v>
      </c>
      <c r="F75" s="78">
        <v>2</v>
      </c>
      <c r="G75" s="78">
        <f t="shared" si="4"/>
        <v>58</v>
      </c>
      <c r="H75" s="78">
        <v>7</v>
      </c>
      <c r="I75" s="78">
        <f t="shared" si="5"/>
        <v>203</v>
      </c>
      <c r="L75" s="87"/>
      <c r="M75" s="69"/>
      <c r="N75" s="69"/>
      <c r="O75" s="69"/>
      <c r="P75" s="69"/>
      <c r="Q75" s="69"/>
      <c r="R75" s="69"/>
      <c r="S75" s="69"/>
      <c r="T75" s="69"/>
      <c r="U75" s="70"/>
      <c r="V75" s="70"/>
    </row>
    <row r="76" spans="1:22" x14ac:dyDescent="0.35">
      <c r="B76" s="95" t="s">
        <v>78</v>
      </c>
      <c r="C76" s="95">
        <v>30</v>
      </c>
      <c r="D76" s="78">
        <v>12</v>
      </c>
      <c r="E76" s="78">
        <f t="shared" si="3"/>
        <v>360</v>
      </c>
      <c r="F76" s="78">
        <v>-2</v>
      </c>
      <c r="G76" s="78">
        <f t="shared" si="4"/>
        <v>-60</v>
      </c>
      <c r="H76" s="78">
        <v>7</v>
      </c>
      <c r="I76" s="78">
        <f t="shared" si="5"/>
        <v>210</v>
      </c>
      <c r="L76" s="70"/>
      <c r="M76" s="69"/>
      <c r="N76" s="69"/>
      <c r="O76" s="69"/>
      <c r="P76" s="69"/>
      <c r="Q76" s="69"/>
      <c r="R76" s="69"/>
      <c r="S76" s="69"/>
      <c r="T76" s="69"/>
      <c r="U76" s="70"/>
      <c r="V76" s="70"/>
    </row>
    <row r="77" spans="1:22" x14ac:dyDescent="0.35">
      <c r="A77" t="s">
        <v>198</v>
      </c>
      <c r="B77" s="95" t="s">
        <v>12</v>
      </c>
      <c r="C77" s="95">
        <v>26</v>
      </c>
      <c r="D77" s="78">
        <v>-9</v>
      </c>
      <c r="E77" s="78">
        <f t="shared" si="3"/>
        <v>-234</v>
      </c>
      <c r="F77" s="78">
        <v>-5</v>
      </c>
      <c r="G77" s="78">
        <f t="shared" si="4"/>
        <v>-130</v>
      </c>
      <c r="H77" s="78">
        <v>10</v>
      </c>
      <c r="I77" s="78">
        <f t="shared" si="5"/>
        <v>260</v>
      </c>
      <c r="L77" s="87"/>
      <c r="M77" s="69"/>
      <c r="N77" s="69"/>
      <c r="O77" s="69"/>
      <c r="P77" s="69"/>
      <c r="Q77" s="69"/>
      <c r="R77" s="69"/>
      <c r="S77" s="69"/>
      <c r="T77" s="69"/>
      <c r="U77" s="70"/>
      <c r="V77" s="70"/>
    </row>
    <row r="78" spans="1:22" x14ac:dyDescent="0.35">
      <c r="A78" t="s">
        <v>87</v>
      </c>
      <c r="B78" s="95" t="s">
        <v>13</v>
      </c>
      <c r="C78" s="95">
        <v>26</v>
      </c>
      <c r="D78" s="78">
        <v>-9</v>
      </c>
      <c r="E78" s="78">
        <f t="shared" si="3"/>
        <v>-234</v>
      </c>
      <c r="F78" s="78">
        <v>-2</v>
      </c>
      <c r="G78" s="78">
        <f t="shared" si="4"/>
        <v>-52</v>
      </c>
      <c r="H78" s="78">
        <v>10</v>
      </c>
      <c r="I78" s="78">
        <f t="shared" si="5"/>
        <v>260</v>
      </c>
      <c r="L78" s="87"/>
      <c r="M78" s="69"/>
      <c r="N78" s="69"/>
      <c r="O78" s="69"/>
      <c r="P78" s="69"/>
      <c r="Q78" s="69"/>
      <c r="R78" s="69"/>
      <c r="S78" s="69"/>
      <c r="T78" s="69"/>
      <c r="U78" s="70"/>
      <c r="V78" s="70"/>
    </row>
    <row r="79" spans="1:22" x14ac:dyDescent="0.35">
      <c r="B79" s="95" t="s">
        <v>14</v>
      </c>
      <c r="C79" s="95">
        <v>26</v>
      </c>
      <c r="D79" s="78">
        <v>-9</v>
      </c>
      <c r="E79" s="78">
        <f t="shared" si="3"/>
        <v>-234</v>
      </c>
      <c r="F79" s="78">
        <v>2</v>
      </c>
      <c r="G79" s="78">
        <f t="shared" si="4"/>
        <v>52</v>
      </c>
      <c r="H79" s="78">
        <v>10</v>
      </c>
      <c r="I79" s="78">
        <f t="shared" si="5"/>
        <v>260</v>
      </c>
      <c r="L79" s="87"/>
      <c r="M79" s="69"/>
      <c r="N79" s="69"/>
      <c r="O79" s="69"/>
      <c r="P79" s="69"/>
      <c r="Q79" s="69"/>
      <c r="R79" s="69"/>
      <c r="S79" s="69"/>
      <c r="T79" s="69"/>
      <c r="U79" s="70"/>
      <c r="V79" s="70"/>
    </row>
    <row r="80" spans="1:22" x14ac:dyDescent="0.35">
      <c r="B80" s="95" t="s">
        <v>15</v>
      </c>
      <c r="C80" s="95">
        <v>26</v>
      </c>
      <c r="D80" s="78">
        <v>-9</v>
      </c>
      <c r="E80" s="78">
        <f t="shared" si="3"/>
        <v>-234</v>
      </c>
      <c r="F80" s="78">
        <v>5</v>
      </c>
      <c r="G80" s="78">
        <f t="shared" si="4"/>
        <v>130</v>
      </c>
      <c r="H80" s="78">
        <v>10</v>
      </c>
      <c r="I80" s="78">
        <f t="shared" si="5"/>
        <v>260</v>
      </c>
      <c r="L80" s="87"/>
      <c r="M80" s="69"/>
      <c r="N80" s="69"/>
      <c r="O80" s="69"/>
      <c r="P80" s="69"/>
      <c r="Q80" s="69"/>
      <c r="R80" s="69"/>
      <c r="S80" s="69"/>
      <c r="T80" s="69"/>
      <c r="U80" s="70"/>
      <c r="V80" s="70"/>
    </row>
    <row r="81" spans="1:22" x14ac:dyDescent="0.35">
      <c r="B81" s="95" t="s">
        <v>16</v>
      </c>
      <c r="C81" s="95">
        <v>26</v>
      </c>
      <c r="D81" s="78">
        <v>-9</v>
      </c>
      <c r="E81" s="78">
        <f t="shared" si="3"/>
        <v>-234</v>
      </c>
      <c r="F81" s="78">
        <v>-5</v>
      </c>
      <c r="G81" s="78">
        <f t="shared" si="4"/>
        <v>-130</v>
      </c>
      <c r="H81" s="78">
        <v>7</v>
      </c>
      <c r="I81" s="78">
        <f t="shared" si="5"/>
        <v>182</v>
      </c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</row>
    <row r="82" spans="1:22" x14ac:dyDescent="0.35">
      <c r="B82" s="95" t="s">
        <v>17</v>
      </c>
      <c r="C82" s="95">
        <v>26</v>
      </c>
      <c r="D82" s="78">
        <v>-9</v>
      </c>
      <c r="E82" s="78">
        <f t="shared" si="3"/>
        <v>-234</v>
      </c>
      <c r="F82" s="78">
        <v>-2</v>
      </c>
      <c r="G82" s="78">
        <f t="shared" si="4"/>
        <v>-52</v>
      </c>
      <c r="H82" s="78">
        <v>7</v>
      </c>
      <c r="I82" s="78">
        <f t="shared" si="5"/>
        <v>182</v>
      </c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</row>
    <row r="83" spans="1:22" x14ac:dyDescent="0.35">
      <c r="B83" s="95" t="s">
        <v>18</v>
      </c>
      <c r="C83" s="95">
        <v>26</v>
      </c>
      <c r="D83" s="78">
        <v>-9</v>
      </c>
      <c r="E83" s="78">
        <f t="shared" si="3"/>
        <v>-234</v>
      </c>
      <c r="F83" s="78">
        <v>2</v>
      </c>
      <c r="G83" s="78">
        <f t="shared" si="4"/>
        <v>52</v>
      </c>
      <c r="H83" s="78">
        <v>7</v>
      </c>
      <c r="I83" s="78">
        <f t="shared" si="5"/>
        <v>182</v>
      </c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</row>
    <row r="84" spans="1:22" x14ac:dyDescent="0.35">
      <c r="B84" s="95" t="s">
        <v>19</v>
      </c>
      <c r="C84" s="95">
        <v>26</v>
      </c>
      <c r="D84" s="78">
        <v>-9</v>
      </c>
      <c r="E84" s="78">
        <f t="shared" si="3"/>
        <v>-234</v>
      </c>
      <c r="F84" s="78">
        <v>5</v>
      </c>
      <c r="G84" s="78">
        <f t="shared" si="4"/>
        <v>130</v>
      </c>
      <c r="H84" s="78">
        <v>7</v>
      </c>
      <c r="I84" s="78">
        <f t="shared" si="5"/>
        <v>182</v>
      </c>
      <c r="L84" s="70"/>
      <c r="M84" s="33"/>
      <c r="N84" s="69"/>
      <c r="O84" s="69"/>
      <c r="P84" s="69"/>
      <c r="Q84" s="69"/>
      <c r="R84" s="69"/>
      <c r="S84" s="69"/>
      <c r="T84" s="70"/>
      <c r="U84" s="70"/>
      <c r="V84" s="70"/>
    </row>
    <row r="85" spans="1:22" x14ac:dyDescent="0.35">
      <c r="A85" t="s">
        <v>198</v>
      </c>
      <c r="B85" s="95" t="s">
        <v>28</v>
      </c>
      <c r="C85" s="95">
        <v>40</v>
      </c>
      <c r="D85" s="78">
        <v>12</v>
      </c>
      <c r="E85" s="78">
        <f t="shared" si="3"/>
        <v>480</v>
      </c>
      <c r="F85" s="78">
        <v>-5</v>
      </c>
      <c r="G85" s="78">
        <f t="shared" si="4"/>
        <v>-200</v>
      </c>
      <c r="H85" s="78">
        <v>-3</v>
      </c>
      <c r="I85" s="78">
        <f t="shared" si="5"/>
        <v>-120</v>
      </c>
      <c r="L85" s="70"/>
      <c r="M85" s="33"/>
      <c r="N85" s="69"/>
      <c r="O85" s="69"/>
      <c r="P85" s="69"/>
      <c r="Q85" s="69"/>
      <c r="R85" s="69"/>
      <c r="S85" s="69"/>
      <c r="T85" s="70"/>
      <c r="U85" s="70"/>
      <c r="V85" s="70"/>
    </row>
    <row r="86" spans="1:22" x14ac:dyDescent="0.35">
      <c r="A86" t="s">
        <v>88</v>
      </c>
      <c r="B86" s="95" t="s">
        <v>29</v>
      </c>
      <c r="C86" s="95">
        <v>40</v>
      </c>
      <c r="D86" s="78">
        <v>5</v>
      </c>
      <c r="E86" s="78">
        <f t="shared" si="3"/>
        <v>200</v>
      </c>
      <c r="F86" s="78">
        <v>-5</v>
      </c>
      <c r="G86" s="78">
        <f t="shared" si="4"/>
        <v>-200</v>
      </c>
      <c r="H86" s="78">
        <v>-3</v>
      </c>
      <c r="I86" s="78">
        <f t="shared" si="5"/>
        <v>-120</v>
      </c>
      <c r="L86" s="70"/>
      <c r="M86" s="33"/>
      <c r="N86" s="69"/>
      <c r="O86" s="69"/>
      <c r="P86" s="69"/>
      <c r="Q86" s="69"/>
      <c r="R86" s="69"/>
      <c r="S86" s="69"/>
      <c r="T86" s="70"/>
      <c r="U86" s="70"/>
      <c r="V86" s="70"/>
    </row>
    <row r="87" spans="1:22" x14ac:dyDescent="0.35">
      <c r="B87" s="95" t="s">
        <v>30</v>
      </c>
      <c r="C87" s="95">
        <v>40</v>
      </c>
      <c r="D87" s="78">
        <v>-2</v>
      </c>
      <c r="E87" s="78">
        <f t="shared" si="3"/>
        <v>-80</v>
      </c>
      <c r="F87" s="78">
        <v>-5</v>
      </c>
      <c r="G87" s="78">
        <f t="shared" si="4"/>
        <v>-200</v>
      </c>
      <c r="H87" s="78">
        <v>-3</v>
      </c>
      <c r="I87" s="78">
        <f t="shared" si="5"/>
        <v>-120</v>
      </c>
      <c r="L87" s="70"/>
      <c r="M87" s="33"/>
      <c r="N87" s="69"/>
      <c r="O87" s="69"/>
      <c r="P87" s="69"/>
      <c r="Q87" s="69"/>
      <c r="R87" s="69"/>
      <c r="S87" s="69"/>
      <c r="T87" s="70"/>
      <c r="U87" s="70"/>
      <c r="V87" s="70"/>
    </row>
    <row r="88" spans="1:22" x14ac:dyDescent="0.35">
      <c r="B88" s="95" t="s">
        <v>31</v>
      </c>
      <c r="C88" s="95">
        <v>40</v>
      </c>
      <c r="D88" s="78">
        <v>-9</v>
      </c>
      <c r="E88" s="78">
        <f t="shared" si="3"/>
        <v>-360</v>
      </c>
      <c r="F88" s="78">
        <v>-5</v>
      </c>
      <c r="G88" s="78">
        <f t="shared" si="4"/>
        <v>-200</v>
      </c>
      <c r="H88" s="78">
        <v>-3</v>
      </c>
      <c r="I88" s="78">
        <f t="shared" si="5"/>
        <v>-120</v>
      </c>
      <c r="L88" s="70"/>
      <c r="M88" s="33"/>
      <c r="N88" s="69"/>
      <c r="O88" s="69"/>
      <c r="P88" s="69"/>
      <c r="Q88" s="69"/>
      <c r="R88" s="69"/>
      <c r="S88" s="69"/>
      <c r="T88" s="70"/>
      <c r="U88" s="70"/>
      <c r="V88" s="70"/>
    </row>
    <row r="89" spans="1:22" x14ac:dyDescent="0.35">
      <c r="B89" s="95" t="s">
        <v>32</v>
      </c>
      <c r="C89" s="95">
        <v>40</v>
      </c>
      <c r="D89" s="78">
        <v>-16</v>
      </c>
      <c r="E89" s="78">
        <f t="shared" si="3"/>
        <v>-640</v>
      </c>
      <c r="F89" s="78">
        <v>-5</v>
      </c>
      <c r="G89" s="78">
        <f t="shared" si="4"/>
        <v>-200</v>
      </c>
      <c r="H89" s="78">
        <v>-3</v>
      </c>
      <c r="I89" s="78">
        <f t="shared" si="5"/>
        <v>-120</v>
      </c>
      <c r="L89" s="70"/>
      <c r="M89" s="33"/>
      <c r="N89" s="69"/>
      <c r="O89" s="69"/>
      <c r="P89" s="69"/>
      <c r="Q89" s="69"/>
      <c r="R89" s="69"/>
      <c r="S89" s="69"/>
      <c r="T89" s="70"/>
      <c r="U89" s="70"/>
      <c r="V89" s="70"/>
    </row>
    <row r="90" spans="1:22" x14ac:dyDescent="0.35">
      <c r="B90" s="95" t="s">
        <v>33</v>
      </c>
      <c r="C90" s="95">
        <v>40</v>
      </c>
      <c r="D90" s="78">
        <v>-23</v>
      </c>
      <c r="E90" s="78">
        <f t="shared" si="3"/>
        <v>-920</v>
      </c>
      <c r="F90" s="78">
        <v>-5</v>
      </c>
      <c r="G90" s="78">
        <f t="shared" si="4"/>
        <v>-200</v>
      </c>
      <c r="H90" s="78">
        <v>-3</v>
      </c>
      <c r="I90" s="78">
        <f t="shared" si="5"/>
        <v>-120</v>
      </c>
      <c r="L90" s="70"/>
      <c r="M90" s="33"/>
      <c r="N90" s="69"/>
      <c r="O90" s="69"/>
      <c r="P90" s="69"/>
      <c r="Q90" s="69"/>
      <c r="R90" s="69"/>
      <c r="S90" s="69"/>
      <c r="T90" s="70"/>
      <c r="U90" s="70"/>
      <c r="V90" s="70"/>
    </row>
    <row r="91" spans="1:22" x14ac:dyDescent="0.35">
      <c r="B91" s="95" t="s">
        <v>34</v>
      </c>
      <c r="C91" s="95">
        <v>40</v>
      </c>
      <c r="D91" s="78">
        <v>-30</v>
      </c>
      <c r="E91" s="78">
        <f t="shared" si="3"/>
        <v>-1200</v>
      </c>
      <c r="F91" s="78">
        <v>-5</v>
      </c>
      <c r="G91" s="78">
        <f t="shared" si="4"/>
        <v>-200</v>
      </c>
      <c r="H91" s="78">
        <v>-3</v>
      </c>
      <c r="I91" s="78">
        <f t="shared" si="5"/>
        <v>-120</v>
      </c>
      <c r="L91" s="70"/>
      <c r="M91" s="33"/>
      <c r="N91" s="69"/>
      <c r="O91" s="69"/>
      <c r="P91" s="69"/>
      <c r="Q91" s="69"/>
      <c r="R91" s="69"/>
      <c r="S91" s="69"/>
      <c r="T91" s="70"/>
      <c r="U91" s="70"/>
      <c r="V91" s="70"/>
    </row>
    <row r="92" spans="1:22" x14ac:dyDescent="0.35">
      <c r="B92" s="95" t="s">
        <v>35</v>
      </c>
      <c r="C92" s="95">
        <v>40</v>
      </c>
      <c r="D92" s="78">
        <v>12</v>
      </c>
      <c r="E92" s="78">
        <f t="shared" si="3"/>
        <v>480</v>
      </c>
      <c r="F92" s="78">
        <v>-2</v>
      </c>
      <c r="G92" s="78">
        <f t="shared" si="4"/>
        <v>-80</v>
      </c>
      <c r="H92" s="78">
        <v>-3</v>
      </c>
      <c r="I92" s="78">
        <f t="shared" si="5"/>
        <v>-120</v>
      </c>
      <c r="L92" s="70"/>
      <c r="M92" s="33"/>
      <c r="N92" s="69"/>
      <c r="O92" s="69"/>
      <c r="P92" s="69"/>
      <c r="Q92" s="69"/>
      <c r="R92" s="69"/>
      <c r="S92" s="69"/>
      <c r="T92" s="70"/>
      <c r="U92" s="70"/>
      <c r="V92" s="70"/>
    </row>
    <row r="93" spans="1:22" x14ac:dyDescent="0.35">
      <c r="B93" s="95" t="s">
        <v>36</v>
      </c>
      <c r="C93" s="95">
        <v>40</v>
      </c>
      <c r="D93" s="78">
        <v>5</v>
      </c>
      <c r="E93" s="78">
        <f t="shared" si="3"/>
        <v>200</v>
      </c>
      <c r="F93" s="78">
        <v>-2</v>
      </c>
      <c r="G93" s="78">
        <f t="shared" si="4"/>
        <v>-80</v>
      </c>
      <c r="H93" s="78">
        <v>-3</v>
      </c>
      <c r="I93" s="78">
        <f t="shared" si="5"/>
        <v>-120</v>
      </c>
      <c r="L93" s="70"/>
      <c r="M93" s="33"/>
      <c r="N93" s="69"/>
      <c r="O93" s="69"/>
      <c r="P93" s="69"/>
      <c r="Q93" s="69"/>
      <c r="R93" s="69"/>
      <c r="S93" s="69"/>
      <c r="T93" s="70"/>
      <c r="U93" s="70"/>
      <c r="V93" s="70"/>
    </row>
    <row r="94" spans="1:22" x14ac:dyDescent="0.35">
      <c r="B94" s="95" t="s">
        <v>37</v>
      </c>
      <c r="C94" s="95">
        <v>40</v>
      </c>
      <c r="D94" s="78">
        <v>-2</v>
      </c>
      <c r="E94" s="78">
        <f t="shared" si="3"/>
        <v>-80</v>
      </c>
      <c r="F94" s="78">
        <v>-2</v>
      </c>
      <c r="G94" s="78">
        <f t="shared" si="4"/>
        <v>-80</v>
      </c>
      <c r="H94" s="78">
        <v>-3</v>
      </c>
      <c r="I94" s="78">
        <f t="shared" si="5"/>
        <v>-120</v>
      </c>
      <c r="L94" s="70"/>
      <c r="M94" s="33"/>
      <c r="N94" s="69"/>
      <c r="O94" s="69"/>
      <c r="P94" s="69"/>
      <c r="Q94" s="69"/>
      <c r="R94" s="69"/>
      <c r="S94" s="69"/>
      <c r="T94" s="70"/>
      <c r="U94" s="70"/>
      <c r="V94" s="70"/>
    </row>
    <row r="95" spans="1:22" x14ac:dyDescent="0.35">
      <c r="B95" s="95" t="s">
        <v>67</v>
      </c>
      <c r="C95" s="95">
        <v>40</v>
      </c>
      <c r="D95" s="78">
        <v>-9</v>
      </c>
      <c r="E95" s="78">
        <f t="shared" si="3"/>
        <v>-360</v>
      </c>
      <c r="F95" s="78">
        <v>-2</v>
      </c>
      <c r="G95" s="78">
        <f t="shared" si="4"/>
        <v>-80</v>
      </c>
      <c r="H95" s="78">
        <v>-3</v>
      </c>
      <c r="I95" s="78">
        <f t="shared" si="5"/>
        <v>-120</v>
      </c>
      <c r="L95" s="70"/>
      <c r="M95" s="33"/>
      <c r="N95" s="69"/>
      <c r="O95" s="69"/>
      <c r="P95" s="69"/>
      <c r="Q95" s="69"/>
      <c r="R95" s="69"/>
      <c r="S95" s="69"/>
      <c r="T95" s="70"/>
      <c r="U95" s="70"/>
      <c r="V95" s="70"/>
    </row>
    <row r="96" spans="1:22" x14ac:dyDescent="0.35">
      <c r="B96" s="95" t="s">
        <v>68</v>
      </c>
      <c r="C96" s="95">
        <v>40</v>
      </c>
      <c r="D96" s="78">
        <v>-16</v>
      </c>
      <c r="E96" s="78">
        <f t="shared" si="3"/>
        <v>-640</v>
      </c>
      <c r="F96" s="78">
        <v>-2</v>
      </c>
      <c r="G96" s="78">
        <f t="shared" si="4"/>
        <v>-80</v>
      </c>
      <c r="H96" s="78">
        <v>-3</v>
      </c>
      <c r="I96" s="78">
        <f t="shared" si="5"/>
        <v>-120</v>
      </c>
      <c r="L96" s="70"/>
      <c r="M96" s="33"/>
      <c r="N96" s="69"/>
      <c r="O96" s="69"/>
      <c r="P96" s="69"/>
      <c r="Q96" s="69"/>
      <c r="R96" s="69"/>
      <c r="S96" s="69"/>
      <c r="T96" s="70"/>
      <c r="U96" s="70"/>
      <c r="V96" s="70"/>
    </row>
    <row r="97" spans="2:22" x14ac:dyDescent="0.35">
      <c r="B97" s="95" t="s">
        <v>69</v>
      </c>
      <c r="C97" s="95">
        <v>40</v>
      </c>
      <c r="D97" s="78">
        <v>-23</v>
      </c>
      <c r="E97" s="78">
        <f t="shared" si="3"/>
        <v>-920</v>
      </c>
      <c r="F97" s="78">
        <v>-2</v>
      </c>
      <c r="G97" s="78">
        <f t="shared" si="4"/>
        <v>-80</v>
      </c>
      <c r="H97" s="78">
        <v>-3</v>
      </c>
      <c r="I97" s="78">
        <f t="shared" si="5"/>
        <v>-120</v>
      </c>
      <c r="L97" s="70"/>
      <c r="M97" s="33"/>
      <c r="N97" s="69"/>
      <c r="O97" s="69"/>
      <c r="P97" s="69"/>
      <c r="Q97" s="69"/>
      <c r="R97" s="69"/>
      <c r="S97" s="69"/>
      <c r="T97" s="70"/>
      <c r="U97" s="70"/>
      <c r="V97" s="70"/>
    </row>
    <row r="98" spans="2:22" x14ac:dyDescent="0.35">
      <c r="B98" s="95" t="s">
        <v>70</v>
      </c>
      <c r="C98" s="95">
        <v>40</v>
      </c>
      <c r="D98" s="78">
        <v>-30</v>
      </c>
      <c r="E98" s="78">
        <f t="shared" si="3"/>
        <v>-1200</v>
      </c>
      <c r="F98" s="78">
        <v>-2</v>
      </c>
      <c r="G98" s="78">
        <f t="shared" si="4"/>
        <v>-80</v>
      </c>
      <c r="H98" s="78">
        <v>-3</v>
      </c>
      <c r="I98" s="78">
        <f t="shared" si="5"/>
        <v>-120</v>
      </c>
      <c r="L98" s="70"/>
      <c r="M98" s="33"/>
      <c r="N98" s="69"/>
      <c r="O98" s="69"/>
      <c r="P98" s="69"/>
      <c r="Q98" s="69"/>
      <c r="R98" s="69"/>
      <c r="S98" s="69"/>
      <c r="T98" s="70"/>
      <c r="U98" s="70"/>
      <c r="V98" s="70"/>
    </row>
    <row r="99" spans="2:22" x14ac:dyDescent="0.35">
      <c r="B99" s="95" t="s">
        <v>117</v>
      </c>
      <c r="C99" s="95">
        <v>40</v>
      </c>
      <c r="D99" s="78">
        <v>12</v>
      </c>
      <c r="E99" s="78">
        <f t="shared" si="3"/>
        <v>480</v>
      </c>
      <c r="F99" s="78">
        <v>2</v>
      </c>
      <c r="G99" s="78">
        <f t="shared" si="4"/>
        <v>80</v>
      </c>
      <c r="H99" s="78">
        <v>-3</v>
      </c>
      <c r="I99" s="78">
        <f t="shared" si="5"/>
        <v>-120</v>
      </c>
      <c r="L99" s="70"/>
      <c r="M99" s="33"/>
      <c r="N99" s="69"/>
      <c r="O99" s="69"/>
      <c r="P99" s="69"/>
      <c r="Q99" s="69"/>
      <c r="R99" s="69"/>
      <c r="S99" s="69"/>
      <c r="T99" s="70"/>
      <c r="U99" s="70"/>
      <c r="V99" s="70"/>
    </row>
    <row r="100" spans="2:22" x14ac:dyDescent="0.35">
      <c r="B100" s="95" t="s">
        <v>118</v>
      </c>
      <c r="C100" s="95">
        <v>40</v>
      </c>
      <c r="D100" s="78">
        <v>5</v>
      </c>
      <c r="E100" s="78">
        <f t="shared" si="3"/>
        <v>200</v>
      </c>
      <c r="F100" s="78">
        <v>2</v>
      </c>
      <c r="G100" s="78">
        <f t="shared" si="4"/>
        <v>80</v>
      </c>
      <c r="H100" s="78">
        <v>-3</v>
      </c>
      <c r="I100" s="78">
        <f t="shared" si="5"/>
        <v>-120</v>
      </c>
      <c r="L100" s="70"/>
      <c r="M100" s="33"/>
      <c r="N100" s="69"/>
      <c r="O100" s="69"/>
      <c r="P100" s="69"/>
      <c r="Q100" s="69"/>
      <c r="R100" s="69"/>
      <c r="S100" s="69"/>
      <c r="T100" s="70"/>
      <c r="U100" s="70"/>
      <c r="V100" s="70"/>
    </row>
    <row r="101" spans="2:22" x14ac:dyDescent="0.35">
      <c r="B101" s="95" t="s">
        <v>119</v>
      </c>
      <c r="C101" s="95">
        <v>40</v>
      </c>
      <c r="D101" s="78">
        <v>-2</v>
      </c>
      <c r="E101" s="78">
        <f t="shared" si="3"/>
        <v>-80</v>
      </c>
      <c r="F101" s="78">
        <v>2</v>
      </c>
      <c r="G101" s="78">
        <f t="shared" si="4"/>
        <v>80</v>
      </c>
      <c r="H101" s="78">
        <v>-3</v>
      </c>
      <c r="I101" s="78">
        <f t="shared" si="5"/>
        <v>-120</v>
      </c>
      <c r="L101" s="70"/>
      <c r="M101" s="33"/>
      <c r="N101" s="69"/>
      <c r="O101" s="69"/>
      <c r="P101" s="69"/>
      <c r="Q101" s="69"/>
      <c r="R101" s="69"/>
      <c r="S101" s="69"/>
      <c r="T101" s="70"/>
      <c r="U101" s="70"/>
      <c r="V101" s="70"/>
    </row>
    <row r="102" spans="2:22" x14ac:dyDescent="0.35">
      <c r="B102" s="95" t="s">
        <v>120</v>
      </c>
      <c r="C102" s="95">
        <v>40</v>
      </c>
      <c r="D102" s="78">
        <v>-9</v>
      </c>
      <c r="E102" s="78">
        <f t="shared" si="3"/>
        <v>-360</v>
      </c>
      <c r="F102" s="78">
        <v>2</v>
      </c>
      <c r="G102" s="78">
        <f t="shared" si="4"/>
        <v>80</v>
      </c>
      <c r="H102" s="78">
        <v>-3</v>
      </c>
      <c r="I102" s="78">
        <f t="shared" si="5"/>
        <v>-120</v>
      </c>
      <c r="J102" s="69"/>
      <c r="K102" s="69"/>
      <c r="L102" s="69"/>
      <c r="M102" s="69"/>
      <c r="N102" s="70"/>
      <c r="O102" s="69"/>
      <c r="P102" s="70"/>
      <c r="Q102" s="69"/>
      <c r="R102" s="70"/>
      <c r="S102" s="69"/>
      <c r="T102" s="70"/>
      <c r="U102" s="70"/>
      <c r="V102" s="70"/>
    </row>
    <row r="103" spans="2:22" x14ac:dyDescent="0.35">
      <c r="B103" s="95" t="s">
        <v>121</v>
      </c>
      <c r="C103" s="95">
        <v>40</v>
      </c>
      <c r="D103" s="78">
        <v>-16</v>
      </c>
      <c r="E103" s="78">
        <f t="shared" si="3"/>
        <v>-640</v>
      </c>
      <c r="F103" s="78">
        <v>2</v>
      </c>
      <c r="G103" s="78">
        <f t="shared" si="4"/>
        <v>80</v>
      </c>
      <c r="H103" s="78">
        <v>-3</v>
      </c>
      <c r="I103" s="78">
        <f t="shared" si="5"/>
        <v>-120</v>
      </c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</row>
    <row r="104" spans="2:22" x14ac:dyDescent="0.35">
      <c r="B104" s="95" t="s">
        <v>122</v>
      </c>
      <c r="C104" s="95">
        <v>40</v>
      </c>
      <c r="D104" s="78">
        <v>-23</v>
      </c>
      <c r="E104" s="78">
        <f t="shared" si="3"/>
        <v>-920</v>
      </c>
      <c r="F104" s="78">
        <v>2</v>
      </c>
      <c r="G104" s="78">
        <f t="shared" si="4"/>
        <v>80</v>
      </c>
      <c r="H104" s="78">
        <v>-3</v>
      </c>
      <c r="I104" s="78">
        <f t="shared" si="5"/>
        <v>-120</v>
      </c>
      <c r="J104" s="69"/>
      <c r="K104" s="69"/>
      <c r="L104" s="69"/>
      <c r="M104" s="69"/>
      <c r="N104" s="69"/>
      <c r="O104" s="70"/>
      <c r="P104" s="70"/>
      <c r="Q104" s="70"/>
      <c r="R104" s="70"/>
      <c r="S104" s="70"/>
      <c r="T104" s="70"/>
      <c r="U104" s="70"/>
      <c r="V104" s="70"/>
    </row>
    <row r="105" spans="2:22" x14ac:dyDescent="0.35">
      <c r="B105" s="95" t="s">
        <v>123</v>
      </c>
      <c r="C105" s="95">
        <v>40</v>
      </c>
      <c r="D105" s="78">
        <v>-30</v>
      </c>
      <c r="E105" s="78">
        <f t="shared" si="3"/>
        <v>-1200</v>
      </c>
      <c r="F105" s="78">
        <v>2</v>
      </c>
      <c r="G105" s="78">
        <f t="shared" si="4"/>
        <v>80</v>
      </c>
      <c r="H105" s="78">
        <v>-3</v>
      </c>
      <c r="I105" s="78">
        <f t="shared" si="5"/>
        <v>-120</v>
      </c>
      <c r="J105" s="69"/>
      <c r="K105" s="69"/>
      <c r="L105" s="69"/>
      <c r="M105" s="69"/>
      <c r="N105" s="69"/>
      <c r="O105" s="70"/>
      <c r="P105" s="70"/>
      <c r="Q105" s="70"/>
      <c r="R105" s="70"/>
      <c r="S105" s="70"/>
      <c r="T105" s="70"/>
      <c r="U105" s="70"/>
      <c r="V105" s="70"/>
    </row>
    <row r="106" spans="2:22" x14ac:dyDescent="0.35">
      <c r="B106" s="95" t="s">
        <v>124</v>
      </c>
      <c r="C106" s="95">
        <v>40</v>
      </c>
      <c r="D106" s="78">
        <v>12</v>
      </c>
      <c r="E106" s="78">
        <f t="shared" si="3"/>
        <v>480</v>
      </c>
      <c r="F106" s="78">
        <v>5</v>
      </c>
      <c r="G106" s="78">
        <f t="shared" si="4"/>
        <v>200</v>
      </c>
      <c r="H106" s="78">
        <v>-3</v>
      </c>
      <c r="I106" s="78">
        <f t="shared" si="5"/>
        <v>-120</v>
      </c>
      <c r="J106" s="69"/>
      <c r="K106" s="69"/>
      <c r="L106" s="69"/>
      <c r="M106" s="69"/>
      <c r="N106" s="69"/>
      <c r="O106" s="70"/>
      <c r="P106" s="70"/>
      <c r="Q106" s="70"/>
      <c r="R106" s="70"/>
      <c r="S106" s="70"/>
      <c r="T106" s="70"/>
      <c r="U106" s="70"/>
      <c r="V106" s="70"/>
    </row>
    <row r="107" spans="2:22" x14ac:dyDescent="0.35">
      <c r="B107" s="95" t="s">
        <v>125</v>
      </c>
      <c r="C107" s="95">
        <v>40</v>
      </c>
      <c r="D107" s="78">
        <v>5</v>
      </c>
      <c r="E107" s="78">
        <f t="shared" si="3"/>
        <v>200</v>
      </c>
      <c r="F107" s="78">
        <v>5</v>
      </c>
      <c r="G107" s="78">
        <f t="shared" si="4"/>
        <v>200</v>
      </c>
      <c r="H107" s="78">
        <v>-3</v>
      </c>
      <c r="I107" s="78">
        <f t="shared" si="5"/>
        <v>-120</v>
      </c>
      <c r="J107" s="69"/>
      <c r="K107" s="69"/>
      <c r="L107" s="69"/>
      <c r="M107" s="87"/>
      <c r="N107" s="69"/>
      <c r="O107" s="69"/>
      <c r="P107" s="69"/>
      <c r="Q107" s="69"/>
      <c r="R107" s="69"/>
      <c r="S107" s="69"/>
      <c r="T107" s="69"/>
      <c r="U107" s="69"/>
      <c r="V107" s="70"/>
    </row>
    <row r="108" spans="2:22" x14ac:dyDescent="0.35">
      <c r="B108" s="95" t="s">
        <v>126</v>
      </c>
      <c r="C108" s="95">
        <v>40</v>
      </c>
      <c r="D108" s="78">
        <v>-2</v>
      </c>
      <c r="E108" s="78">
        <f t="shared" si="3"/>
        <v>-80</v>
      </c>
      <c r="F108" s="78">
        <v>5</v>
      </c>
      <c r="G108" s="78">
        <f t="shared" si="4"/>
        <v>200</v>
      </c>
      <c r="H108" s="78">
        <v>-3</v>
      </c>
      <c r="I108" s="78">
        <f t="shared" si="5"/>
        <v>-120</v>
      </c>
      <c r="L108" s="70"/>
      <c r="M108" s="87"/>
      <c r="N108" s="69"/>
      <c r="O108" s="69"/>
      <c r="P108" s="69"/>
      <c r="Q108" s="69"/>
      <c r="R108" s="69"/>
      <c r="S108" s="69"/>
      <c r="T108" s="69"/>
      <c r="U108" s="69"/>
      <c r="V108" s="70"/>
    </row>
    <row r="109" spans="2:22" x14ac:dyDescent="0.35">
      <c r="B109" s="95" t="s">
        <v>127</v>
      </c>
      <c r="C109" s="95">
        <v>40</v>
      </c>
      <c r="D109" s="78">
        <v>-9</v>
      </c>
      <c r="E109" s="78">
        <f t="shared" si="3"/>
        <v>-360</v>
      </c>
      <c r="F109" s="78">
        <v>5</v>
      </c>
      <c r="G109" s="78">
        <f t="shared" si="4"/>
        <v>200</v>
      </c>
      <c r="H109" s="78">
        <v>-3</v>
      </c>
      <c r="I109" s="78">
        <f t="shared" si="5"/>
        <v>-120</v>
      </c>
      <c r="L109" s="70"/>
      <c r="M109" s="87"/>
      <c r="N109" s="69"/>
      <c r="O109" s="69"/>
      <c r="P109" s="69"/>
      <c r="Q109" s="69"/>
      <c r="R109" s="69"/>
      <c r="S109" s="69"/>
      <c r="T109" s="69"/>
      <c r="U109" s="69"/>
      <c r="V109" s="70"/>
    </row>
    <row r="110" spans="2:22" x14ac:dyDescent="0.35">
      <c r="B110" s="95" t="s">
        <v>128</v>
      </c>
      <c r="C110" s="95">
        <v>40</v>
      </c>
      <c r="D110" s="78">
        <v>-16</v>
      </c>
      <c r="E110" s="78">
        <f t="shared" si="3"/>
        <v>-640</v>
      </c>
      <c r="F110" s="78">
        <v>5</v>
      </c>
      <c r="G110" s="78">
        <f t="shared" si="4"/>
        <v>200</v>
      </c>
      <c r="H110" s="78">
        <v>-3</v>
      </c>
      <c r="I110" s="78">
        <f t="shared" si="5"/>
        <v>-120</v>
      </c>
      <c r="L110" s="70"/>
      <c r="M110" s="87"/>
      <c r="N110" s="69"/>
      <c r="O110" s="69"/>
      <c r="P110" s="69"/>
      <c r="Q110" s="69"/>
      <c r="R110" s="69"/>
      <c r="S110" s="69"/>
      <c r="T110" s="69"/>
      <c r="U110" s="69"/>
      <c r="V110" s="70"/>
    </row>
    <row r="111" spans="2:22" x14ac:dyDescent="0.35">
      <c r="B111" s="95" t="s">
        <v>129</v>
      </c>
      <c r="C111" s="95">
        <v>40</v>
      </c>
      <c r="D111" s="78">
        <v>-23</v>
      </c>
      <c r="E111" s="78">
        <f t="shared" si="3"/>
        <v>-920</v>
      </c>
      <c r="F111" s="78">
        <v>5</v>
      </c>
      <c r="G111" s="78">
        <f t="shared" si="4"/>
        <v>200</v>
      </c>
      <c r="H111" s="78">
        <v>-3</v>
      </c>
      <c r="I111" s="78">
        <f t="shared" si="5"/>
        <v>-120</v>
      </c>
      <c r="L111" s="70"/>
      <c r="M111" s="70"/>
      <c r="N111" s="69"/>
      <c r="O111" s="69"/>
      <c r="P111" s="69"/>
      <c r="Q111" s="69"/>
      <c r="R111" s="69"/>
      <c r="S111" s="69"/>
      <c r="T111" s="69"/>
      <c r="U111" s="69"/>
      <c r="V111" s="70"/>
    </row>
    <row r="112" spans="2:22" x14ac:dyDescent="0.35">
      <c r="B112" s="95" t="s">
        <v>130</v>
      </c>
      <c r="C112" s="95">
        <v>40</v>
      </c>
      <c r="D112" s="78">
        <v>-30</v>
      </c>
      <c r="E112" s="78">
        <f t="shared" si="3"/>
        <v>-1200</v>
      </c>
      <c r="F112" s="78">
        <v>5</v>
      </c>
      <c r="G112" s="78">
        <f t="shared" si="4"/>
        <v>200</v>
      </c>
      <c r="H112" s="78">
        <v>-3</v>
      </c>
      <c r="I112" s="78">
        <f t="shared" si="5"/>
        <v>-120</v>
      </c>
      <c r="L112" s="70"/>
      <c r="M112" s="87"/>
      <c r="N112" s="69"/>
      <c r="O112" s="69"/>
      <c r="P112" s="69"/>
      <c r="Q112" s="69"/>
      <c r="R112" s="69"/>
      <c r="S112" s="69"/>
      <c r="T112" s="69"/>
      <c r="U112" s="69"/>
      <c r="V112" s="70"/>
    </row>
    <row r="113" spans="2:22" x14ac:dyDescent="0.35">
      <c r="B113" s="95" t="s">
        <v>131</v>
      </c>
      <c r="C113" s="95">
        <v>40</v>
      </c>
      <c r="D113" s="78">
        <v>-2</v>
      </c>
      <c r="E113" s="78">
        <f t="shared" si="3"/>
        <v>-80</v>
      </c>
      <c r="F113" s="78">
        <v>-5</v>
      </c>
      <c r="G113" s="78">
        <f t="shared" si="4"/>
        <v>-200</v>
      </c>
      <c r="H113" s="78">
        <v>0</v>
      </c>
      <c r="I113" s="78">
        <f t="shared" si="5"/>
        <v>0</v>
      </c>
      <c r="L113" s="70"/>
      <c r="M113" s="87"/>
      <c r="N113" s="69"/>
      <c r="O113" s="69"/>
      <c r="P113" s="69"/>
      <c r="Q113" s="69"/>
      <c r="R113" s="69"/>
      <c r="S113" s="69"/>
      <c r="T113" s="69"/>
      <c r="U113" s="69"/>
      <c r="V113" s="70"/>
    </row>
    <row r="114" spans="2:22" x14ac:dyDescent="0.35">
      <c r="B114" s="95" t="s">
        <v>132</v>
      </c>
      <c r="C114" s="95">
        <v>40</v>
      </c>
      <c r="D114" s="78">
        <v>-2</v>
      </c>
      <c r="E114" s="78">
        <f t="shared" si="3"/>
        <v>-80</v>
      </c>
      <c r="F114" s="78">
        <v>5</v>
      </c>
      <c r="G114" s="78">
        <f t="shared" si="4"/>
        <v>200</v>
      </c>
      <c r="H114" s="78">
        <v>0</v>
      </c>
      <c r="I114" s="78">
        <f t="shared" si="5"/>
        <v>0</v>
      </c>
      <c r="L114" s="70"/>
      <c r="M114" s="87"/>
      <c r="N114" s="69"/>
      <c r="O114" s="69"/>
      <c r="P114" s="69"/>
      <c r="Q114" s="69"/>
      <c r="R114" s="69"/>
      <c r="S114" s="69"/>
      <c r="T114" s="69"/>
      <c r="U114" s="69"/>
      <c r="V114" s="70"/>
    </row>
    <row r="115" spans="2:22" x14ac:dyDescent="0.35">
      <c r="B115" s="95" t="s">
        <v>105</v>
      </c>
      <c r="C115" s="95">
        <v>15</v>
      </c>
      <c r="D115" s="78">
        <v>-9</v>
      </c>
      <c r="E115" s="78">
        <f t="shared" si="3"/>
        <v>-135</v>
      </c>
      <c r="F115" s="78">
        <v>2</v>
      </c>
      <c r="G115" s="78">
        <f t="shared" si="4"/>
        <v>30</v>
      </c>
      <c r="H115" s="78">
        <v>3</v>
      </c>
      <c r="I115" s="78">
        <f t="shared" si="5"/>
        <v>45</v>
      </c>
      <c r="L115" s="70"/>
      <c r="M115" s="87"/>
      <c r="N115" s="69"/>
      <c r="O115" s="69"/>
      <c r="P115" s="69"/>
      <c r="Q115" s="69"/>
      <c r="R115" s="69"/>
      <c r="S115" s="69"/>
      <c r="T115" s="69"/>
      <c r="U115" s="69"/>
      <c r="V115" s="70"/>
    </row>
    <row r="116" spans="2:22" x14ac:dyDescent="0.35">
      <c r="B116" s="95" t="s">
        <v>106</v>
      </c>
      <c r="C116" s="95">
        <v>15</v>
      </c>
      <c r="D116" s="78">
        <v>-9</v>
      </c>
      <c r="E116" s="78">
        <f t="shared" si="3"/>
        <v>-135</v>
      </c>
      <c r="F116" s="78">
        <v>-2</v>
      </c>
      <c r="G116" s="78">
        <f t="shared" si="4"/>
        <v>-30</v>
      </c>
      <c r="H116" s="78">
        <v>0</v>
      </c>
      <c r="I116" s="78">
        <f t="shared" si="5"/>
        <v>0</v>
      </c>
      <c r="L116" s="70"/>
      <c r="M116" s="70"/>
      <c r="N116" s="69"/>
      <c r="O116" s="69"/>
      <c r="P116" s="69"/>
      <c r="Q116" s="69"/>
      <c r="R116" s="69"/>
      <c r="S116" s="69"/>
      <c r="T116" s="69"/>
      <c r="U116" s="69"/>
      <c r="V116" s="70"/>
    </row>
    <row r="117" spans="2:22" x14ac:dyDescent="0.35">
      <c r="B117" s="95" t="s">
        <v>107</v>
      </c>
      <c r="C117" s="95">
        <v>17</v>
      </c>
      <c r="D117" s="78">
        <v>-9</v>
      </c>
      <c r="E117" s="78">
        <f t="shared" si="3"/>
        <v>-153</v>
      </c>
      <c r="F117" s="78">
        <v>5</v>
      </c>
      <c r="G117" s="78">
        <f t="shared" si="4"/>
        <v>85</v>
      </c>
      <c r="H117" s="78">
        <v>3</v>
      </c>
      <c r="I117" s="78">
        <f t="shared" si="5"/>
        <v>51</v>
      </c>
      <c r="L117" s="70"/>
      <c r="M117" s="87"/>
      <c r="N117" s="69"/>
      <c r="O117" s="69"/>
      <c r="P117" s="69"/>
      <c r="Q117" s="69"/>
      <c r="R117" s="69"/>
      <c r="S117" s="69"/>
      <c r="T117" s="69"/>
      <c r="U117" s="69"/>
      <c r="V117" s="70"/>
    </row>
    <row r="118" spans="2:22" x14ac:dyDescent="0.35">
      <c r="B118" s="95" t="s">
        <v>108</v>
      </c>
      <c r="C118" s="95">
        <v>18</v>
      </c>
      <c r="D118" s="78">
        <v>-9</v>
      </c>
      <c r="E118" s="78">
        <f t="shared" si="3"/>
        <v>-162</v>
      </c>
      <c r="F118" s="78">
        <v>-5</v>
      </c>
      <c r="G118" s="78">
        <f t="shared" si="4"/>
        <v>-90</v>
      </c>
      <c r="H118" s="78">
        <v>3</v>
      </c>
      <c r="I118" s="78">
        <f t="shared" si="5"/>
        <v>54</v>
      </c>
      <c r="L118" s="70"/>
      <c r="M118" s="87"/>
      <c r="N118" s="69"/>
      <c r="O118" s="69"/>
      <c r="P118" s="69"/>
      <c r="Q118" s="69"/>
      <c r="R118" s="69"/>
      <c r="S118" s="69"/>
      <c r="T118" s="69"/>
      <c r="U118" s="69"/>
      <c r="V118" s="70"/>
    </row>
    <row r="119" spans="2:22" x14ac:dyDescent="0.35">
      <c r="B119" s="95" t="s">
        <v>109</v>
      </c>
      <c r="C119" s="95">
        <v>18</v>
      </c>
      <c r="D119" s="78">
        <v>-9</v>
      </c>
      <c r="E119" s="78">
        <f t="shared" si="3"/>
        <v>-162</v>
      </c>
      <c r="F119" s="78">
        <v>-2</v>
      </c>
      <c r="G119" s="78">
        <f t="shared" si="4"/>
        <v>-36</v>
      </c>
      <c r="H119" s="78">
        <v>3</v>
      </c>
      <c r="I119" s="78">
        <f t="shared" si="5"/>
        <v>54</v>
      </c>
      <c r="L119" s="70"/>
      <c r="M119" s="87"/>
      <c r="N119" s="69"/>
      <c r="O119" s="69"/>
      <c r="P119" s="69"/>
      <c r="Q119" s="69"/>
      <c r="R119" s="69"/>
      <c r="S119" s="69"/>
      <c r="T119" s="69"/>
      <c r="U119" s="69"/>
      <c r="V119" s="70"/>
    </row>
    <row r="120" spans="2:22" x14ac:dyDescent="0.35">
      <c r="B120" s="95" t="s">
        <v>110</v>
      </c>
      <c r="C120" s="95">
        <v>19</v>
      </c>
      <c r="D120" s="78">
        <v>-9</v>
      </c>
      <c r="E120" s="78">
        <f t="shared" si="3"/>
        <v>-171</v>
      </c>
      <c r="F120" s="78">
        <v>-5</v>
      </c>
      <c r="G120" s="78">
        <f t="shared" si="4"/>
        <v>-95</v>
      </c>
      <c r="H120" s="78">
        <v>0</v>
      </c>
      <c r="I120" s="78">
        <f t="shared" si="5"/>
        <v>0</v>
      </c>
      <c r="L120" s="70"/>
      <c r="M120" s="87"/>
      <c r="N120" s="69"/>
      <c r="O120" s="69"/>
      <c r="P120" s="69"/>
      <c r="Q120" s="69"/>
      <c r="R120" s="69"/>
      <c r="S120" s="69"/>
      <c r="T120" s="69"/>
      <c r="U120" s="69"/>
      <c r="V120" s="70"/>
    </row>
    <row r="121" spans="2:22" x14ac:dyDescent="0.35">
      <c r="B121" s="95" t="s">
        <v>111</v>
      </c>
      <c r="C121" s="95">
        <v>19</v>
      </c>
      <c r="D121" s="78">
        <v>12</v>
      </c>
      <c r="E121" s="78">
        <f t="shared" si="3"/>
        <v>228</v>
      </c>
      <c r="F121" s="78">
        <v>-5</v>
      </c>
      <c r="G121" s="78">
        <f t="shared" si="4"/>
        <v>-95</v>
      </c>
      <c r="H121" s="78">
        <v>3</v>
      </c>
      <c r="I121" s="78">
        <f t="shared" si="5"/>
        <v>57</v>
      </c>
      <c r="L121" s="70"/>
      <c r="M121" s="70"/>
      <c r="N121" s="69"/>
      <c r="O121" s="69"/>
      <c r="P121" s="69"/>
      <c r="Q121" s="69"/>
      <c r="R121" s="69"/>
      <c r="S121" s="69"/>
      <c r="T121" s="69"/>
      <c r="U121" s="69"/>
      <c r="V121" s="70"/>
    </row>
    <row r="122" spans="2:22" x14ac:dyDescent="0.35">
      <c r="B122" s="95" t="s">
        <v>112</v>
      </c>
      <c r="C122" s="95">
        <v>21</v>
      </c>
      <c r="D122" s="78">
        <v>12</v>
      </c>
      <c r="E122" s="78">
        <f t="shared" si="3"/>
        <v>252</v>
      </c>
      <c r="F122" s="78">
        <v>5</v>
      </c>
      <c r="G122" s="78">
        <f t="shared" si="4"/>
        <v>105</v>
      </c>
      <c r="H122" s="78">
        <v>3</v>
      </c>
      <c r="I122" s="78">
        <f t="shared" si="5"/>
        <v>63</v>
      </c>
      <c r="L122" s="70"/>
      <c r="M122" s="87"/>
      <c r="N122" s="69"/>
      <c r="O122" s="69"/>
      <c r="P122" s="69"/>
      <c r="Q122" s="69"/>
      <c r="R122" s="69"/>
      <c r="S122" s="69"/>
      <c r="T122" s="69"/>
      <c r="U122" s="69"/>
      <c r="V122" s="70"/>
    </row>
    <row r="123" spans="2:22" x14ac:dyDescent="0.35">
      <c r="B123" s="95" t="s">
        <v>113</v>
      </c>
      <c r="C123" s="95">
        <v>22</v>
      </c>
      <c r="D123" s="78">
        <v>-9</v>
      </c>
      <c r="E123" s="78">
        <f t="shared" si="3"/>
        <v>-198</v>
      </c>
      <c r="F123" s="78">
        <v>2</v>
      </c>
      <c r="G123" s="78">
        <f t="shared" si="4"/>
        <v>44</v>
      </c>
      <c r="H123" s="78">
        <v>0</v>
      </c>
      <c r="I123" s="78">
        <f t="shared" si="5"/>
        <v>0</v>
      </c>
      <c r="L123" s="70"/>
      <c r="M123" s="87"/>
      <c r="N123" s="69"/>
      <c r="O123" s="69"/>
      <c r="P123" s="69"/>
      <c r="Q123" s="69"/>
      <c r="R123" s="69"/>
      <c r="S123" s="69"/>
      <c r="T123" s="69"/>
      <c r="U123" s="69"/>
      <c r="V123" s="70"/>
    </row>
    <row r="124" spans="2:22" x14ac:dyDescent="0.35">
      <c r="B124" s="95" t="s">
        <v>114</v>
      </c>
      <c r="C124" s="95">
        <v>23</v>
      </c>
      <c r="D124" s="78">
        <v>-9</v>
      </c>
      <c r="E124" s="78">
        <f t="shared" si="3"/>
        <v>-207</v>
      </c>
      <c r="F124" s="78">
        <v>5</v>
      </c>
      <c r="G124" s="78">
        <f t="shared" si="4"/>
        <v>115</v>
      </c>
      <c r="H124" s="78">
        <v>0</v>
      </c>
      <c r="I124" s="78">
        <f t="shared" si="5"/>
        <v>0</v>
      </c>
      <c r="L124" s="70"/>
      <c r="M124" s="87"/>
      <c r="N124" s="69"/>
      <c r="O124" s="69"/>
      <c r="P124" s="69"/>
      <c r="Q124" s="69"/>
      <c r="R124" s="69"/>
      <c r="S124" s="69"/>
      <c r="T124" s="69"/>
      <c r="U124" s="69"/>
      <c r="V124" s="70"/>
    </row>
    <row r="125" spans="2:22" x14ac:dyDescent="0.35">
      <c r="B125" s="95" t="s">
        <v>115</v>
      </c>
      <c r="C125" s="95">
        <v>24</v>
      </c>
      <c r="D125" s="78">
        <v>12</v>
      </c>
      <c r="E125" s="78">
        <f t="shared" si="3"/>
        <v>288</v>
      </c>
      <c r="F125" s="78">
        <v>-5</v>
      </c>
      <c r="G125" s="78">
        <f t="shared" si="4"/>
        <v>-120</v>
      </c>
      <c r="H125" s="78">
        <v>0</v>
      </c>
      <c r="I125" s="78">
        <f t="shared" si="5"/>
        <v>0</v>
      </c>
      <c r="L125" s="70"/>
      <c r="M125" s="87"/>
      <c r="N125" s="69"/>
      <c r="O125" s="69"/>
      <c r="P125" s="69"/>
      <c r="Q125" s="69"/>
      <c r="R125" s="69"/>
      <c r="S125" s="69"/>
      <c r="T125" s="69"/>
      <c r="U125" s="69"/>
      <c r="V125" s="70"/>
    </row>
    <row r="126" spans="2:22" x14ac:dyDescent="0.35">
      <c r="B126" s="78" t="s">
        <v>116</v>
      </c>
      <c r="C126" s="78">
        <v>25</v>
      </c>
      <c r="D126" s="78">
        <v>12</v>
      </c>
      <c r="E126" s="78">
        <f t="shared" si="3"/>
        <v>300</v>
      </c>
      <c r="F126" s="78">
        <v>5</v>
      </c>
      <c r="G126" s="78">
        <f t="shared" si="4"/>
        <v>125</v>
      </c>
      <c r="H126" s="78">
        <v>0</v>
      </c>
      <c r="I126" s="78">
        <f t="shared" si="5"/>
        <v>0</v>
      </c>
      <c r="L126" s="70"/>
      <c r="M126" s="70"/>
      <c r="N126" s="69"/>
      <c r="O126" s="69"/>
      <c r="P126" s="69"/>
      <c r="Q126" s="69"/>
      <c r="R126" s="69"/>
      <c r="S126" s="69"/>
      <c r="T126" s="69"/>
      <c r="U126" s="69"/>
      <c r="V126" s="70"/>
    </row>
    <row r="127" spans="2:22" x14ac:dyDescent="0.35">
      <c r="B127" s="78" t="s">
        <v>320</v>
      </c>
      <c r="C127" s="75">
        <f>SUM(C5:C126)</f>
        <v>7405</v>
      </c>
      <c r="D127" s="74"/>
      <c r="E127" s="75">
        <f>SUM(E5:E126)</f>
        <v>156777</v>
      </c>
      <c r="F127" s="74"/>
      <c r="G127" s="75">
        <f>SUM(G5:G126)</f>
        <v>-110</v>
      </c>
      <c r="H127" s="78"/>
      <c r="I127" s="75">
        <f>SUM(I5:I126)</f>
        <v>31386</v>
      </c>
      <c r="L127" s="70"/>
      <c r="M127" s="87"/>
      <c r="N127" s="69"/>
      <c r="O127" s="69"/>
      <c r="P127" s="69"/>
      <c r="Q127" s="69"/>
      <c r="R127" s="69"/>
      <c r="S127" s="69"/>
      <c r="T127" s="69"/>
      <c r="U127" s="69"/>
      <c r="V127" s="70"/>
    </row>
    <row r="128" spans="2:22" ht="31.5" customHeight="1" x14ac:dyDescent="0.35">
      <c r="B128" s="104" t="s">
        <v>321</v>
      </c>
      <c r="C128" s="94">
        <f>C127</f>
        <v>7405</v>
      </c>
      <c r="D128" s="93" t="s">
        <v>192</v>
      </c>
      <c r="E128" s="96">
        <f>E127/C127</f>
        <v>21.171775827143822</v>
      </c>
      <c r="F128" s="97" t="s">
        <v>194</v>
      </c>
      <c r="G128" s="98">
        <f>G127/C127</f>
        <v>-1.4854827819041188E-2</v>
      </c>
      <c r="H128" s="97" t="s">
        <v>196</v>
      </c>
      <c r="I128" s="99">
        <f>I127/C127</f>
        <v>4.2384875084402429</v>
      </c>
      <c r="L128" s="70"/>
      <c r="M128" s="87"/>
      <c r="N128" s="69"/>
      <c r="O128" s="69"/>
      <c r="P128" s="69"/>
      <c r="Q128" s="69"/>
      <c r="R128" s="69"/>
      <c r="S128" s="69"/>
      <c r="T128" s="69"/>
      <c r="U128" s="69"/>
      <c r="V128" s="70"/>
    </row>
    <row r="129" spans="2:22" x14ac:dyDescent="0.35">
      <c r="B129" s="105" t="s">
        <v>322</v>
      </c>
      <c r="C129" s="74">
        <f>SUM(C7:C24)</f>
        <v>429</v>
      </c>
      <c r="D129" s="74"/>
      <c r="E129" s="82"/>
      <c r="F129" s="82"/>
      <c r="G129" s="84"/>
      <c r="H129" s="84"/>
      <c r="I129" s="100"/>
      <c r="L129" s="70"/>
      <c r="M129" s="87"/>
      <c r="N129" s="69"/>
      <c r="O129" s="69"/>
      <c r="P129" s="69"/>
      <c r="Q129" s="69"/>
      <c r="R129" s="69"/>
      <c r="S129" s="69"/>
      <c r="T129" s="69"/>
      <c r="U129" s="69"/>
      <c r="V129" s="70"/>
    </row>
    <row r="130" spans="2:22" x14ac:dyDescent="0.35">
      <c r="B130" s="106" t="s">
        <v>323</v>
      </c>
      <c r="C130" s="74">
        <f>C128-C129</f>
        <v>6976</v>
      </c>
      <c r="D130" s="77" t="s">
        <v>192</v>
      </c>
      <c r="E130" s="82">
        <f>SUM(E25:E126,E5)/C130</f>
        <v>23.481794724770641</v>
      </c>
      <c r="F130" s="101" t="s">
        <v>194</v>
      </c>
      <c r="G130" s="84">
        <f>SUM(G25:G126,G5)/C130</f>
        <v>-8.4575688073394491E-3</v>
      </c>
      <c r="H130" s="101" t="s">
        <v>196</v>
      </c>
      <c r="I130" s="100">
        <f>SUM(I25:I126,I5)/C130</f>
        <v>4.0609231651376145</v>
      </c>
      <c r="L130" s="70"/>
      <c r="M130" s="87"/>
      <c r="N130" s="69"/>
      <c r="O130" s="69"/>
      <c r="P130" s="69"/>
      <c r="Q130" s="69"/>
      <c r="R130" s="69"/>
      <c r="S130" s="69"/>
      <c r="T130" s="69"/>
      <c r="U130" s="69"/>
      <c r="V130" s="70"/>
    </row>
    <row r="131" spans="2:22" x14ac:dyDescent="0.35">
      <c r="B131" s="105" t="s">
        <v>324</v>
      </c>
      <c r="C131" s="74">
        <f>SUM(C25:C40)</f>
        <v>317</v>
      </c>
      <c r="D131" s="74"/>
      <c r="E131" s="82"/>
      <c r="F131" s="82"/>
      <c r="G131" s="84"/>
      <c r="H131" s="84"/>
      <c r="I131" s="10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</row>
    <row r="132" spans="2:22" ht="30" customHeight="1" x14ac:dyDescent="0.35">
      <c r="B132" s="106" t="s">
        <v>325</v>
      </c>
      <c r="C132" s="74">
        <f>C130-C131</f>
        <v>6659</v>
      </c>
      <c r="D132" s="77" t="s">
        <v>192</v>
      </c>
      <c r="E132" s="82">
        <f>SUM(E41:E126,E5)/C132</f>
        <v>24.666466436401862</v>
      </c>
      <c r="F132" s="101" t="s">
        <v>194</v>
      </c>
      <c r="G132" s="82">
        <f>SUM(G41:G126,G5)/C132</f>
        <v>-3.9044901636882414E-3</v>
      </c>
      <c r="H132" s="101" t="s">
        <v>196</v>
      </c>
      <c r="I132" s="102">
        <f>SUM(I41:I126,I5)/C132</f>
        <v>4.0408469740201234</v>
      </c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</row>
    <row r="133" spans="2:22" x14ac:dyDescent="0.35">
      <c r="B133" s="105" t="s">
        <v>326</v>
      </c>
      <c r="C133" s="74">
        <f>SUM(C41:C76)</f>
        <v>795</v>
      </c>
      <c r="D133" s="74"/>
      <c r="E133" s="82"/>
      <c r="F133" s="82"/>
      <c r="G133" s="82"/>
      <c r="H133" s="82"/>
      <c r="I133" s="102"/>
    </row>
    <row r="134" spans="2:22" ht="32.25" customHeight="1" x14ac:dyDescent="0.35">
      <c r="B134" s="106" t="s">
        <v>327</v>
      </c>
      <c r="C134" s="74">
        <f>C132-C133</f>
        <v>5864</v>
      </c>
      <c r="D134" s="77" t="s">
        <v>192</v>
      </c>
      <c r="E134" s="82">
        <f>SUM(E77:E126,E5)/C134</f>
        <v>29.555422919508867</v>
      </c>
      <c r="F134" s="101" t="s">
        <v>194</v>
      </c>
      <c r="G134" s="82">
        <f>SUM(G77:G126,G5)/C134</f>
        <v>6.4802182810368347E-3</v>
      </c>
      <c r="H134" s="101" t="s">
        <v>196</v>
      </c>
      <c r="I134" s="102">
        <f>SUM(I77:I126,I5)/C134</f>
        <v>4.1016371077762619</v>
      </c>
    </row>
    <row r="135" spans="2:22" x14ac:dyDescent="0.35">
      <c r="B135" s="105" t="s">
        <v>328</v>
      </c>
      <c r="C135" s="74">
        <f>SUM(C77:C84)</f>
        <v>208</v>
      </c>
      <c r="D135" s="74"/>
      <c r="E135" s="82"/>
      <c r="F135" s="82"/>
      <c r="G135" s="82"/>
      <c r="H135" s="82"/>
      <c r="I135" s="102"/>
    </row>
    <row r="136" spans="2:22" ht="34.5" customHeight="1" x14ac:dyDescent="0.35">
      <c r="B136" s="106" t="s">
        <v>329</v>
      </c>
      <c r="C136" s="74">
        <f>C134-C135</f>
        <v>5656</v>
      </c>
      <c r="D136" s="77" t="s">
        <v>192</v>
      </c>
      <c r="E136" s="82">
        <f>SUM(E85:E126,E5)/C136</f>
        <v>30.9733026874116</v>
      </c>
      <c r="F136" s="101" t="s">
        <v>194</v>
      </c>
      <c r="G136" s="82">
        <f>SUM(G85:G126,G5)/C136</f>
        <v>6.7185289957567189E-3</v>
      </c>
      <c r="H136" s="101" t="s">
        <v>196</v>
      </c>
      <c r="I136" s="102">
        <f>SUM(I85:I126,I5)/C136</f>
        <v>3.9398868458274401</v>
      </c>
    </row>
    <row r="137" spans="2:22" x14ac:dyDescent="0.35">
      <c r="B137" s="105" t="s">
        <v>330</v>
      </c>
      <c r="C137" s="74">
        <f>SUM(C85:C126)</f>
        <v>1436</v>
      </c>
      <c r="D137" s="74"/>
      <c r="E137" s="74"/>
      <c r="F137" s="74"/>
      <c r="G137" s="74"/>
      <c r="H137" s="74"/>
      <c r="I137" s="103"/>
    </row>
    <row r="138" spans="2:22" ht="15" thickBot="1" x14ac:dyDescent="0.4">
      <c r="B138" s="107" t="s">
        <v>331</v>
      </c>
      <c r="C138" s="71">
        <f>C136-C137</f>
        <v>4220</v>
      </c>
      <c r="D138" s="79" t="s">
        <v>192</v>
      </c>
      <c r="E138" s="71">
        <f>D5</f>
        <v>44</v>
      </c>
      <c r="F138" s="79" t="s">
        <v>194</v>
      </c>
      <c r="G138" s="71">
        <f>F5</f>
        <v>0</v>
      </c>
      <c r="H138" s="79" t="s">
        <v>196</v>
      </c>
      <c r="I138" s="72">
        <f>H5</f>
        <v>6</v>
      </c>
    </row>
  </sheetData>
  <mergeCells count="22">
    <mergeCell ref="J5:J6"/>
    <mergeCell ref="L25:L28"/>
    <mergeCell ref="L20:L23"/>
    <mergeCell ref="L15:L18"/>
    <mergeCell ref="L10:L13"/>
    <mergeCell ref="L5:L8"/>
    <mergeCell ref="H3:H4"/>
    <mergeCell ref="I3:I4"/>
    <mergeCell ref="B5:B6"/>
    <mergeCell ref="C5:C6"/>
    <mergeCell ref="D5:D6"/>
    <mergeCell ref="E5:E6"/>
    <mergeCell ref="F5:F6"/>
    <mergeCell ref="G5:G6"/>
    <mergeCell ref="H5:H6"/>
    <mergeCell ref="B3:B4"/>
    <mergeCell ref="C3:C4"/>
    <mergeCell ref="D3:D4"/>
    <mergeCell ref="E3:E4"/>
    <mergeCell ref="F3:F4"/>
    <mergeCell ref="G3:G4"/>
    <mergeCell ref="I5:I6"/>
  </mergeCells>
  <phoneticPr fontId="2" type="noConversion"/>
  <conditionalFormatting sqref="N84:N101">
    <cfRule type="cellIs" dxfId="9" priority="9" operator="lessThan">
      <formula>0</formula>
    </cfRule>
  </conditionalFormatting>
  <conditionalFormatting sqref="P84:P101">
    <cfRule type="cellIs" dxfId="8" priority="8" operator="lessThan">
      <formula>0</formula>
    </cfRule>
  </conditionalFormatting>
  <conditionalFormatting sqref="R84:R101">
    <cfRule type="cellIs" dxfId="7" priority="7" operator="lessThan">
      <formula>0</formula>
    </cfRule>
  </conditionalFormatting>
  <conditionalFormatting sqref="B7:B126">
    <cfRule type="containsText" dxfId="6" priority="6" operator="containsText" text="General">
      <formula>NOT(ISERROR(SEARCH("General",B7)))</formula>
    </cfRule>
    <cfRule type="beginsWith" dxfId="5" priority="5" operator="beginsWith" text="Ali">
      <formula>LEFT(B7,LEN("Ali"))="Ali"</formula>
    </cfRule>
    <cfRule type="beginsWith" dxfId="4" priority="4" operator="beginsWith" text="Quí">
      <formula>LEFT(B7,LEN("Quí"))="Quí"</formula>
    </cfRule>
    <cfRule type="beginsWith" dxfId="3" priority="3" operator="beginsWith" text="Cob">
      <formula>LEFT(B7,LEN("Cob"))="Cob"</formula>
    </cfRule>
    <cfRule type="beginsWith" dxfId="2" priority="2" operator="beginsWith" text="Lub">
      <formula>LEFT(B7,LEN("Lub"))="Lub"</formula>
    </cfRule>
  </conditionalFormatting>
  <conditionalFormatting sqref="C5:I126">
    <cfRule type="cellIs" dxfId="1" priority="1" operator="lessThan">
      <formula>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AC52"/>
  <sheetViews>
    <sheetView topLeftCell="A19" zoomScale="70" zoomScaleNormal="70" workbookViewId="0">
      <selection activeCell="W18" sqref="W18"/>
    </sheetView>
  </sheetViews>
  <sheetFormatPr defaultColWidth="11.453125" defaultRowHeight="14.5" x14ac:dyDescent="0.35"/>
  <cols>
    <col min="1" max="3" width="8.1796875" customWidth="1"/>
    <col min="4" max="12" width="8.26953125" customWidth="1"/>
    <col min="13" max="13" width="9.1796875" customWidth="1"/>
    <col min="14" max="14" width="7.7265625" customWidth="1"/>
    <col min="15" max="15" width="8" customWidth="1"/>
    <col min="16" max="16" width="7.26953125" customWidth="1"/>
    <col min="17" max="17" width="7.81640625" customWidth="1"/>
    <col min="18" max="18" width="7.7265625" customWidth="1"/>
    <col min="19" max="19" width="8" customWidth="1"/>
    <col min="20" max="20" width="9.54296875" customWidth="1"/>
  </cols>
  <sheetData>
    <row r="2" spans="2:26" x14ac:dyDescent="0.35">
      <c r="D2" t="s">
        <v>170</v>
      </c>
      <c r="E2" t="s">
        <v>174</v>
      </c>
    </row>
    <row r="3" spans="2:26" x14ac:dyDescent="0.35">
      <c r="B3" t="s">
        <v>49</v>
      </c>
      <c r="C3" s="2" t="s">
        <v>50</v>
      </c>
      <c r="D3" s="2" t="s">
        <v>51</v>
      </c>
      <c r="E3" s="2" t="s">
        <v>52</v>
      </c>
      <c r="F3" s="2" t="s">
        <v>53</v>
      </c>
      <c r="G3" s="2" t="s">
        <v>54</v>
      </c>
      <c r="H3" s="2" t="s">
        <v>62</v>
      </c>
      <c r="I3" s="2" t="s">
        <v>63</v>
      </c>
      <c r="J3" s="2" t="s">
        <v>64</v>
      </c>
      <c r="K3" t="s">
        <v>66</v>
      </c>
      <c r="M3" s="2" t="s">
        <v>50</v>
      </c>
      <c r="N3" s="2" t="s">
        <v>51</v>
      </c>
      <c r="O3" s="2" t="s">
        <v>52</v>
      </c>
      <c r="P3" s="2" t="s">
        <v>53</v>
      </c>
      <c r="Q3" s="2" t="s">
        <v>54</v>
      </c>
      <c r="R3" s="2" t="s">
        <v>62</v>
      </c>
      <c r="S3" s="2" t="s">
        <v>63</v>
      </c>
      <c r="T3" s="2" t="s">
        <v>64</v>
      </c>
      <c r="W3" s="74" t="s">
        <v>38</v>
      </c>
      <c r="X3" s="83" t="s">
        <v>175</v>
      </c>
      <c r="Y3" s="83">
        <v>6</v>
      </c>
    </row>
    <row r="4" spans="2:26" ht="15" thickBot="1" x14ac:dyDescent="0.4">
      <c r="B4" s="2" t="s">
        <v>57</v>
      </c>
      <c r="C4" s="61"/>
      <c r="D4" s="38"/>
      <c r="E4" s="38"/>
      <c r="F4" s="108"/>
      <c r="G4" s="38"/>
      <c r="H4" s="109"/>
      <c r="I4" s="73"/>
      <c r="J4" s="73"/>
      <c r="K4" s="34">
        <v>-5</v>
      </c>
      <c r="L4" s="34" t="s">
        <v>55</v>
      </c>
      <c r="M4" s="61"/>
      <c r="N4" s="38"/>
      <c r="O4" s="38"/>
      <c r="P4" s="108"/>
      <c r="Q4" s="38"/>
      <c r="R4" s="109"/>
      <c r="S4" s="73"/>
      <c r="T4" s="73"/>
      <c r="W4" s="126">
        <v>1</v>
      </c>
      <c r="X4" s="91" t="s">
        <v>176</v>
      </c>
      <c r="Y4" s="91">
        <v>4</v>
      </c>
      <c r="Z4" s="32"/>
    </row>
    <row r="5" spans="2:26" ht="15.5" thickTop="1" thickBot="1" x14ac:dyDescent="0.4">
      <c r="B5" s="2" t="s">
        <v>58</v>
      </c>
      <c r="C5" s="64"/>
      <c r="D5" s="44"/>
      <c r="E5" s="44"/>
      <c r="F5" s="110"/>
      <c r="G5" s="44"/>
      <c r="H5" s="111"/>
      <c r="I5" s="73"/>
      <c r="J5" s="73"/>
      <c r="K5" s="34">
        <v>-2</v>
      </c>
      <c r="L5" s="34"/>
      <c r="M5" s="64"/>
      <c r="N5" s="44"/>
      <c r="O5" s="44"/>
      <c r="P5" s="110"/>
      <c r="Q5" s="44"/>
      <c r="R5" s="111"/>
      <c r="S5" s="73"/>
      <c r="T5" s="73"/>
      <c r="W5" s="127"/>
      <c r="X5" s="90" t="s">
        <v>177</v>
      </c>
      <c r="Y5" s="90">
        <v>8</v>
      </c>
      <c r="Z5" s="32"/>
    </row>
    <row r="6" spans="2:26" ht="15.5" thickTop="1" thickBot="1" x14ac:dyDescent="0.4">
      <c r="B6" s="2" t="s">
        <v>59</v>
      </c>
      <c r="C6" s="64"/>
      <c r="D6" s="44"/>
      <c r="E6" s="44"/>
      <c r="F6" s="110"/>
      <c r="G6" s="44"/>
      <c r="H6" s="111"/>
      <c r="I6" s="73"/>
      <c r="J6" s="73"/>
      <c r="K6" s="34">
        <v>2</v>
      </c>
      <c r="L6" s="34"/>
      <c r="M6" s="64"/>
      <c r="N6" s="44"/>
      <c r="O6" s="44"/>
      <c r="P6" s="110"/>
      <c r="Q6" s="44"/>
      <c r="R6" s="111"/>
      <c r="S6" s="73"/>
      <c r="T6" s="73"/>
      <c r="W6" s="74"/>
      <c r="X6" s="74"/>
      <c r="Y6" s="74"/>
      <c r="Z6" s="32"/>
    </row>
    <row r="7" spans="2:26" ht="15" thickTop="1" x14ac:dyDescent="0.35">
      <c r="B7" s="2" t="s">
        <v>60</v>
      </c>
      <c r="C7" s="112"/>
      <c r="D7" s="49"/>
      <c r="E7" s="49"/>
      <c r="F7" s="113"/>
      <c r="G7" s="49"/>
      <c r="H7" s="114"/>
      <c r="I7" s="73"/>
      <c r="J7" s="73"/>
      <c r="K7" s="34">
        <v>5</v>
      </c>
      <c r="L7" s="34"/>
      <c r="M7" s="112"/>
      <c r="N7" s="49"/>
      <c r="O7" s="49"/>
      <c r="P7" s="113"/>
      <c r="Q7" s="49"/>
      <c r="R7" s="114"/>
      <c r="S7" s="73"/>
      <c r="T7" s="73"/>
      <c r="W7" s="74" t="s">
        <v>39</v>
      </c>
      <c r="X7" s="83" t="s">
        <v>175</v>
      </c>
      <c r="Y7" s="83">
        <v>6</v>
      </c>
    </row>
    <row r="8" spans="2:26" ht="23.5" x14ac:dyDescent="0.35">
      <c r="C8" s="34"/>
      <c r="D8" s="34"/>
      <c r="E8" s="34"/>
      <c r="F8" s="34"/>
      <c r="G8" s="34"/>
      <c r="H8" s="34"/>
      <c r="I8" s="34"/>
      <c r="J8" s="34"/>
      <c r="K8" s="34" t="s">
        <v>65</v>
      </c>
      <c r="L8" s="34"/>
      <c r="M8" s="34"/>
      <c r="N8" s="34"/>
      <c r="O8" s="34"/>
      <c r="P8" s="34"/>
      <c r="Q8" s="34"/>
      <c r="R8" s="34"/>
      <c r="S8" s="34"/>
      <c r="T8" s="34"/>
      <c r="W8" s="119">
        <v>2</v>
      </c>
      <c r="X8" s="91" t="s">
        <v>176</v>
      </c>
      <c r="Y8" s="91">
        <v>10</v>
      </c>
    </row>
    <row r="9" spans="2:26" x14ac:dyDescent="0.35"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W9" s="74"/>
      <c r="X9" s="74"/>
      <c r="Y9" s="74"/>
    </row>
    <row r="10" spans="2:26" x14ac:dyDescent="0.35">
      <c r="C10" s="34"/>
      <c r="D10" s="34" t="s">
        <v>169</v>
      </c>
      <c r="E10" s="34" t="s">
        <v>171</v>
      </c>
      <c r="F10" s="34"/>
      <c r="G10" s="34"/>
      <c r="H10" s="34"/>
      <c r="I10" s="34"/>
      <c r="J10" s="34"/>
      <c r="K10" s="34"/>
      <c r="L10" s="34"/>
      <c r="M10" s="34"/>
      <c r="N10" s="34" t="s">
        <v>169</v>
      </c>
      <c r="O10" s="34" t="s">
        <v>171</v>
      </c>
      <c r="P10" s="34"/>
      <c r="Q10" s="34"/>
      <c r="R10" s="34"/>
      <c r="S10" s="34"/>
      <c r="T10" s="34"/>
      <c r="W10" s="74" t="s">
        <v>40</v>
      </c>
      <c r="X10" s="83" t="s">
        <v>175</v>
      </c>
      <c r="Y10" s="83">
        <v>4</v>
      </c>
    </row>
    <row r="11" spans="2:26" x14ac:dyDescent="0.35">
      <c r="B11" t="s">
        <v>49</v>
      </c>
      <c r="C11" s="34" t="s">
        <v>50</v>
      </c>
      <c r="D11" s="34" t="s">
        <v>51</v>
      </c>
      <c r="E11" s="34" t="s">
        <v>52</v>
      </c>
      <c r="F11" s="34" t="s">
        <v>53</v>
      </c>
      <c r="G11" s="34" t="s">
        <v>54</v>
      </c>
      <c r="H11" s="34" t="s">
        <v>62</v>
      </c>
      <c r="I11" s="34" t="s">
        <v>63</v>
      </c>
      <c r="J11" s="34" t="s">
        <v>64</v>
      </c>
      <c r="K11" s="34" t="s">
        <v>66</v>
      </c>
      <c r="L11" s="34"/>
      <c r="M11" s="34" t="s">
        <v>50</v>
      </c>
      <c r="N11" s="34" t="s">
        <v>51</v>
      </c>
      <c r="O11" s="34" t="s">
        <v>52</v>
      </c>
      <c r="P11" s="34" t="s">
        <v>53</v>
      </c>
      <c r="Q11" s="34" t="s">
        <v>54</v>
      </c>
      <c r="R11" s="34" t="s">
        <v>62</v>
      </c>
      <c r="S11" s="34" t="s">
        <v>63</v>
      </c>
      <c r="T11" s="34" t="s">
        <v>64</v>
      </c>
      <c r="W11" s="128">
        <v>3</v>
      </c>
      <c r="X11" s="91" t="s">
        <v>176</v>
      </c>
      <c r="Y11" s="91">
        <v>6</v>
      </c>
    </row>
    <row r="12" spans="2:26" ht="15" thickBot="1" x14ac:dyDescent="0.4">
      <c r="B12" s="2" t="s">
        <v>57</v>
      </c>
      <c r="C12" s="36">
        <v>1</v>
      </c>
      <c r="D12" s="37">
        <v>1</v>
      </c>
      <c r="E12" s="38"/>
      <c r="F12" s="39">
        <v>4</v>
      </c>
      <c r="G12" s="39">
        <v>3</v>
      </c>
      <c r="H12" s="40"/>
      <c r="I12" s="40"/>
      <c r="J12" s="41"/>
      <c r="K12" s="34">
        <v>-5</v>
      </c>
      <c r="L12" s="34" t="s">
        <v>55</v>
      </c>
      <c r="M12" s="36">
        <v>30</v>
      </c>
      <c r="N12" s="37">
        <v>15</v>
      </c>
      <c r="O12" s="38"/>
      <c r="P12" s="39">
        <v>26</v>
      </c>
      <c r="Q12" s="39">
        <v>26</v>
      </c>
      <c r="R12" s="40"/>
      <c r="S12" s="40"/>
      <c r="T12" s="41"/>
      <c r="W12" s="129"/>
      <c r="X12" s="90" t="s">
        <v>177</v>
      </c>
      <c r="Y12" s="90">
        <v>8</v>
      </c>
    </row>
    <row r="13" spans="2:26" ht="15.5" thickTop="1" thickBot="1" x14ac:dyDescent="0.4">
      <c r="B13" s="2" t="s">
        <v>58</v>
      </c>
      <c r="C13" s="42">
        <v>2</v>
      </c>
      <c r="D13" s="43">
        <v>1</v>
      </c>
      <c r="E13" s="44"/>
      <c r="F13" s="115">
        <v>4</v>
      </c>
      <c r="G13" s="115">
        <v>3</v>
      </c>
      <c r="H13" s="45"/>
      <c r="I13" s="45"/>
      <c r="J13" s="46"/>
      <c r="K13" s="34">
        <v>-2</v>
      </c>
      <c r="L13" s="34"/>
      <c r="M13" s="42">
        <v>17</v>
      </c>
      <c r="N13" s="43">
        <v>27</v>
      </c>
      <c r="O13" s="44"/>
      <c r="P13" s="39">
        <v>26</v>
      </c>
      <c r="Q13" s="39">
        <v>26</v>
      </c>
      <c r="R13" s="45"/>
      <c r="S13" s="45"/>
      <c r="T13" s="46"/>
      <c r="W13" s="130"/>
      <c r="X13" s="75" t="s">
        <v>179</v>
      </c>
      <c r="Y13" s="75">
        <v>18</v>
      </c>
    </row>
    <row r="14" spans="2:26" ht="15.5" thickTop="1" thickBot="1" x14ac:dyDescent="0.4">
      <c r="B14" s="2" t="s">
        <v>59</v>
      </c>
      <c r="C14" s="42">
        <v>2</v>
      </c>
      <c r="D14" s="43">
        <v>1</v>
      </c>
      <c r="E14" s="44"/>
      <c r="F14" s="115">
        <v>4</v>
      </c>
      <c r="G14" s="115">
        <v>3</v>
      </c>
      <c r="H14" s="45"/>
      <c r="I14" s="45"/>
      <c r="J14" s="46"/>
      <c r="K14" s="34">
        <v>2</v>
      </c>
      <c r="L14" s="34"/>
      <c r="M14" s="42">
        <v>13</v>
      </c>
      <c r="N14" s="43">
        <v>20</v>
      </c>
      <c r="O14" s="44"/>
      <c r="P14" s="39">
        <v>26</v>
      </c>
      <c r="Q14" s="39">
        <v>26</v>
      </c>
      <c r="R14" s="45"/>
      <c r="S14" s="45"/>
      <c r="T14" s="46"/>
      <c r="W14" s="74"/>
      <c r="X14" s="74"/>
      <c r="Y14" s="74"/>
    </row>
    <row r="15" spans="2:26" ht="15.5" thickTop="1" thickBot="1" x14ac:dyDescent="0.4">
      <c r="B15" s="2" t="s">
        <v>60</v>
      </c>
      <c r="C15" s="47">
        <v>1</v>
      </c>
      <c r="D15" s="48">
        <v>1</v>
      </c>
      <c r="E15" s="49"/>
      <c r="F15" s="116">
        <v>4</v>
      </c>
      <c r="G15" s="116">
        <v>3</v>
      </c>
      <c r="H15" s="50"/>
      <c r="I15" s="50"/>
      <c r="J15" s="51"/>
      <c r="K15" s="34">
        <v>5</v>
      </c>
      <c r="L15" s="34"/>
      <c r="M15" s="47">
        <v>30</v>
      </c>
      <c r="N15" s="48">
        <v>12</v>
      </c>
      <c r="O15" s="49"/>
      <c r="P15" s="39">
        <v>26</v>
      </c>
      <c r="Q15" s="39">
        <v>26</v>
      </c>
      <c r="R15" s="50"/>
      <c r="S15" s="50"/>
      <c r="T15" s="51"/>
      <c r="W15" s="74" t="s">
        <v>87</v>
      </c>
      <c r="X15" s="90" t="s">
        <v>177</v>
      </c>
      <c r="Y15" s="90">
        <v>8</v>
      </c>
    </row>
    <row r="16" spans="2:26" ht="24" thickTop="1" x14ac:dyDescent="0.35">
      <c r="C16" s="34"/>
      <c r="D16" s="34"/>
      <c r="E16" s="34"/>
      <c r="F16" s="34"/>
      <c r="G16" s="34"/>
      <c r="H16" s="34"/>
      <c r="I16" s="52"/>
      <c r="J16" s="52"/>
      <c r="K16" s="34" t="s">
        <v>65</v>
      </c>
      <c r="L16" s="34"/>
      <c r="M16" s="34"/>
      <c r="N16" s="34"/>
      <c r="O16" s="34"/>
      <c r="P16" s="34"/>
      <c r="Q16" s="34"/>
      <c r="R16" s="34"/>
      <c r="S16" s="52"/>
      <c r="T16" s="52"/>
      <c r="W16" s="119">
        <v>4</v>
      </c>
      <c r="X16" s="74"/>
      <c r="Y16" s="74"/>
    </row>
    <row r="17" spans="2:25" x14ac:dyDescent="0.35">
      <c r="C17" s="34"/>
      <c r="D17" s="34"/>
      <c r="E17" s="34"/>
      <c r="F17" s="34"/>
      <c r="G17" s="34"/>
      <c r="H17" s="34"/>
      <c r="I17" s="52"/>
      <c r="J17" s="52"/>
      <c r="K17" s="34"/>
      <c r="L17" s="34"/>
      <c r="M17" s="34"/>
      <c r="N17" s="34"/>
      <c r="O17" s="34"/>
      <c r="P17" s="34"/>
      <c r="Q17" s="34"/>
      <c r="R17" s="34"/>
      <c r="S17" s="52"/>
      <c r="T17" s="52"/>
      <c r="W17" s="74" t="s">
        <v>88</v>
      </c>
      <c r="X17" s="92" t="s">
        <v>178</v>
      </c>
      <c r="Y17" s="92">
        <v>30</v>
      </c>
    </row>
    <row r="18" spans="2:25" ht="26" x14ac:dyDescent="0.35">
      <c r="C18" s="34"/>
      <c r="D18" s="34" t="s">
        <v>167</v>
      </c>
      <c r="E18" s="34" t="s">
        <v>168</v>
      </c>
      <c r="F18" s="34"/>
      <c r="G18" s="34"/>
      <c r="H18" s="34"/>
      <c r="I18" s="52"/>
      <c r="J18" s="52"/>
      <c r="K18" s="34"/>
      <c r="L18" s="34"/>
      <c r="M18" s="34"/>
      <c r="N18" s="34" t="s">
        <v>167</v>
      </c>
      <c r="O18" s="34" t="s">
        <v>168</v>
      </c>
      <c r="P18" s="34"/>
      <c r="Q18" s="34"/>
      <c r="R18" s="34"/>
      <c r="S18" s="52"/>
      <c r="T18" s="52"/>
      <c r="W18" s="120">
        <v>5</v>
      </c>
      <c r="X18" s="91" t="s">
        <v>176</v>
      </c>
      <c r="Y18" s="91">
        <v>12</v>
      </c>
    </row>
    <row r="19" spans="2:25" x14ac:dyDescent="0.35">
      <c r="B19" t="s">
        <v>49</v>
      </c>
      <c r="C19" s="34" t="s">
        <v>50</v>
      </c>
      <c r="D19" s="34" t="s">
        <v>51</v>
      </c>
      <c r="E19" s="34" t="s">
        <v>52</v>
      </c>
      <c r="F19" s="34" t="s">
        <v>53</v>
      </c>
      <c r="G19" s="34" t="s">
        <v>54</v>
      </c>
      <c r="H19" s="34" t="s">
        <v>62</v>
      </c>
      <c r="I19" s="52" t="s">
        <v>63</v>
      </c>
      <c r="J19" s="52" t="s">
        <v>64</v>
      </c>
      <c r="K19" s="34" t="s">
        <v>66</v>
      </c>
      <c r="L19" s="34"/>
      <c r="M19" s="34" t="s">
        <v>50</v>
      </c>
      <c r="N19" s="34" t="s">
        <v>51</v>
      </c>
      <c r="O19" s="34" t="s">
        <v>52</v>
      </c>
      <c r="P19" s="34" t="s">
        <v>53</v>
      </c>
      <c r="Q19" s="34" t="s">
        <v>54</v>
      </c>
      <c r="R19" s="34" t="s">
        <v>62</v>
      </c>
      <c r="S19" s="52" t="s">
        <v>63</v>
      </c>
      <c r="T19" s="52" t="s">
        <v>64</v>
      </c>
    </row>
    <row r="20" spans="2:25" ht="15" thickBot="1" x14ac:dyDescent="0.4">
      <c r="B20" s="2" t="s">
        <v>57</v>
      </c>
      <c r="C20" s="36">
        <v>3</v>
      </c>
      <c r="D20" s="37">
        <v>2</v>
      </c>
      <c r="E20" s="38"/>
      <c r="F20" s="39">
        <v>4</v>
      </c>
      <c r="G20" s="39">
        <v>3</v>
      </c>
      <c r="H20" s="39">
        <v>1</v>
      </c>
      <c r="I20" s="39">
        <v>1</v>
      </c>
      <c r="J20" s="41"/>
      <c r="K20" s="34">
        <v>-5</v>
      </c>
      <c r="L20" s="34" t="s">
        <v>55</v>
      </c>
      <c r="M20" s="36">
        <v>22</v>
      </c>
      <c r="N20" s="37">
        <v>27</v>
      </c>
      <c r="O20" s="38"/>
      <c r="P20" s="39">
        <v>26</v>
      </c>
      <c r="Q20" s="39">
        <v>26</v>
      </c>
      <c r="R20" s="39">
        <v>26</v>
      </c>
      <c r="S20" s="39">
        <v>26</v>
      </c>
      <c r="T20" s="41"/>
    </row>
    <row r="21" spans="2:25" ht="15.5" thickTop="1" thickBot="1" x14ac:dyDescent="0.4">
      <c r="B21" s="2" t="s">
        <v>58</v>
      </c>
      <c r="C21" s="42">
        <v>3</v>
      </c>
      <c r="D21" s="43">
        <v>2</v>
      </c>
      <c r="E21" s="44"/>
      <c r="F21" s="115">
        <v>4</v>
      </c>
      <c r="G21" s="115">
        <v>3</v>
      </c>
      <c r="H21" s="115">
        <v>1</v>
      </c>
      <c r="I21" s="115">
        <v>1</v>
      </c>
      <c r="J21" s="46"/>
      <c r="K21" s="34">
        <v>-2</v>
      </c>
      <c r="L21" s="34"/>
      <c r="M21" s="42">
        <v>30</v>
      </c>
      <c r="N21" s="43">
        <v>25</v>
      </c>
      <c r="O21" s="44"/>
      <c r="P21" s="39">
        <v>26</v>
      </c>
      <c r="Q21" s="39">
        <v>26</v>
      </c>
      <c r="R21" s="39">
        <v>26</v>
      </c>
      <c r="S21" s="115">
        <v>26</v>
      </c>
      <c r="T21" s="46"/>
    </row>
    <row r="22" spans="2:25" ht="15.5" thickTop="1" thickBot="1" x14ac:dyDescent="0.4">
      <c r="B22" s="2" t="s">
        <v>59</v>
      </c>
      <c r="C22" s="42">
        <v>3</v>
      </c>
      <c r="D22" s="43">
        <v>2</v>
      </c>
      <c r="E22" s="44"/>
      <c r="F22" s="115">
        <v>4</v>
      </c>
      <c r="G22" s="115">
        <v>3</v>
      </c>
      <c r="H22" s="115">
        <v>1</v>
      </c>
      <c r="I22" s="115">
        <v>1</v>
      </c>
      <c r="J22" s="46"/>
      <c r="K22" s="34">
        <v>2</v>
      </c>
      <c r="L22" s="34"/>
      <c r="M22" s="42">
        <v>29</v>
      </c>
      <c r="N22" s="43">
        <v>20</v>
      </c>
      <c r="O22" s="44"/>
      <c r="P22" s="39">
        <v>26</v>
      </c>
      <c r="Q22" s="39">
        <v>26</v>
      </c>
      <c r="R22" s="39">
        <v>26</v>
      </c>
      <c r="S22" s="115">
        <v>26</v>
      </c>
      <c r="T22" s="46"/>
    </row>
    <row r="23" spans="2:25" ht="15.5" thickTop="1" thickBot="1" x14ac:dyDescent="0.4">
      <c r="B23" s="2" t="s">
        <v>60</v>
      </c>
      <c r="C23" s="47">
        <v>3</v>
      </c>
      <c r="D23" s="48">
        <v>2</v>
      </c>
      <c r="E23" s="49"/>
      <c r="F23" s="116">
        <v>4</v>
      </c>
      <c r="G23" s="116">
        <v>3</v>
      </c>
      <c r="H23" s="116">
        <v>1</v>
      </c>
      <c r="I23" s="116">
        <v>1</v>
      </c>
      <c r="J23" s="51"/>
      <c r="K23" s="34">
        <v>5</v>
      </c>
      <c r="L23" s="34"/>
      <c r="M23" s="47">
        <v>20</v>
      </c>
      <c r="N23" s="48">
        <v>29</v>
      </c>
      <c r="O23" s="49"/>
      <c r="P23" s="39">
        <v>26</v>
      </c>
      <c r="Q23" s="39">
        <v>26</v>
      </c>
      <c r="R23" s="39">
        <v>26</v>
      </c>
      <c r="S23" s="116">
        <v>26</v>
      </c>
      <c r="T23" s="51"/>
    </row>
    <row r="24" spans="2:25" ht="15" thickTop="1" x14ac:dyDescent="0.35">
      <c r="C24" s="34"/>
      <c r="D24" s="34"/>
      <c r="E24" s="34"/>
      <c r="F24" s="34"/>
      <c r="G24" s="34"/>
      <c r="H24" s="34"/>
      <c r="I24" s="34"/>
      <c r="J24" s="34"/>
      <c r="K24" s="34" t="s">
        <v>65</v>
      </c>
      <c r="L24" s="34"/>
      <c r="M24" s="34"/>
      <c r="N24" s="34"/>
      <c r="O24" s="34"/>
      <c r="P24" s="34"/>
      <c r="Q24" s="34"/>
      <c r="R24" s="34"/>
      <c r="S24" s="34"/>
      <c r="T24" s="34"/>
    </row>
    <row r="25" spans="2:25" x14ac:dyDescent="0.35"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</row>
    <row r="26" spans="2:25" x14ac:dyDescent="0.35">
      <c r="C26" s="34"/>
      <c r="D26" s="34" t="s">
        <v>165</v>
      </c>
      <c r="E26" s="34" t="s">
        <v>166</v>
      </c>
      <c r="F26" s="34"/>
      <c r="G26" s="34"/>
      <c r="H26" s="34"/>
      <c r="I26" s="34"/>
      <c r="J26" s="34"/>
      <c r="K26" s="34"/>
      <c r="L26" s="34"/>
      <c r="M26" s="34"/>
      <c r="N26" s="34" t="s">
        <v>165</v>
      </c>
      <c r="O26" s="34" t="s">
        <v>166</v>
      </c>
      <c r="P26" s="34"/>
      <c r="Q26" s="34"/>
      <c r="R26" s="34"/>
      <c r="S26" s="34"/>
      <c r="T26" s="34"/>
    </row>
    <row r="27" spans="2:25" x14ac:dyDescent="0.35">
      <c r="B27" t="s">
        <v>49</v>
      </c>
      <c r="C27" s="34" t="s">
        <v>50</v>
      </c>
      <c r="D27" s="34" t="s">
        <v>51</v>
      </c>
      <c r="E27" s="34" t="s">
        <v>52</v>
      </c>
      <c r="F27" s="34" t="s">
        <v>53</v>
      </c>
      <c r="G27" s="34" t="s">
        <v>54</v>
      </c>
      <c r="H27" s="34" t="s">
        <v>62</v>
      </c>
      <c r="I27" s="34" t="s">
        <v>63</v>
      </c>
      <c r="J27" s="34" t="s">
        <v>64</v>
      </c>
      <c r="K27" s="34" t="s">
        <v>66</v>
      </c>
      <c r="L27" s="34"/>
      <c r="M27" s="34" t="s">
        <v>50</v>
      </c>
      <c r="N27" s="34" t="s">
        <v>51</v>
      </c>
      <c r="O27" s="34" t="s">
        <v>52</v>
      </c>
      <c r="P27" s="34" t="s">
        <v>53</v>
      </c>
      <c r="Q27" s="34" t="s">
        <v>54</v>
      </c>
      <c r="R27" s="34" t="s">
        <v>62</v>
      </c>
      <c r="S27" s="34" t="s">
        <v>63</v>
      </c>
      <c r="T27" s="34" t="s">
        <v>64</v>
      </c>
    </row>
    <row r="28" spans="2:25" ht="15" thickBot="1" x14ac:dyDescent="0.4">
      <c r="B28" s="2" t="s">
        <v>57</v>
      </c>
      <c r="C28" s="53">
        <v>5</v>
      </c>
      <c r="D28" s="54">
        <v>2</v>
      </c>
      <c r="E28" s="38"/>
      <c r="F28" s="54">
        <v>5</v>
      </c>
      <c r="G28" s="54">
        <v>3</v>
      </c>
      <c r="H28" s="54">
        <v>2</v>
      </c>
      <c r="I28" s="54">
        <v>1</v>
      </c>
      <c r="J28" s="41"/>
      <c r="K28" s="34">
        <v>-5</v>
      </c>
      <c r="L28" s="34" t="s">
        <v>55</v>
      </c>
      <c r="M28" s="53">
        <v>19</v>
      </c>
      <c r="N28" s="54">
        <v>14</v>
      </c>
      <c r="O28" s="38"/>
      <c r="P28" s="54">
        <v>18</v>
      </c>
      <c r="Q28" s="54">
        <v>24</v>
      </c>
      <c r="R28" s="54">
        <v>17</v>
      </c>
      <c r="S28" s="54">
        <v>22</v>
      </c>
      <c r="T28" s="41"/>
    </row>
    <row r="29" spans="2:25" ht="15.5" thickTop="1" thickBot="1" x14ac:dyDescent="0.4">
      <c r="B29" s="2" t="s">
        <v>58</v>
      </c>
      <c r="C29" s="55">
        <v>3</v>
      </c>
      <c r="D29" s="56">
        <v>2</v>
      </c>
      <c r="E29" s="44"/>
      <c r="F29" s="56">
        <v>5</v>
      </c>
      <c r="G29" s="56">
        <v>3</v>
      </c>
      <c r="H29" s="56">
        <v>2</v>
      </c>
      <c r="I29" s="56">
        <v>1</v>
      </c>
      <c r="J29" s="46"/>
      <c r="K29" s="34">
        <v>-2</v>
      </c>
      <c r="L29" s="34"/>
      <c r="M29" s="55">
        <v>18</v>
      </c>
      <c r="N29" s="56">
        <v>22</v>
      </c>
      <c r="O29" s="44"/>
      <c r="P29" s="56">
        <v>18</v>
      </c>
      <c r="Q29" s="56">
        <v>25</v>
      </c>
      <c r="R29" s="56">
        <v>18</v>
      </c>
      <c r="S29" s="56">
        <v>24</v>
      </c>
      <c r="T29" s="46"/>
    </row>
    <row r="30" spans="2:25" ht="15.5" thickTop="1" thickBot="1" x14ac:dyDescent="0.4">
      <c r="B30" s="2" t="s">
        <v>59</v>
      </c>
      <c r="C30" s="55">
        <v>3</v>
      </c>
      <c r="D30" s="56">
        <v>2</v>
      </c>
      <c r="E30" s="44"/>
      <c r="F30" s="56">
        <v>5</v>
      </c>
      <c r="G30" s="56">
        <v>3</v>
      </c>
      <c r="H30" s="56">
        <v>2</v>
      </c>
      <c r="I30" s="56">
        <v>1</v>
      </c>
      <c r="J30" s="46"/>
      <c r="K30" s="34">
        <v>2</v>
      </c>
      <c r="L30" s="34"/>
      <c r="M30" s="55">
        <v>15</v>
      </c>
      <c r="N30" s="56">
        <v>22</v>
      </c>
      <c r="O30" s="44"/>
      <c r="P30" s="56">
        <v>15</v>
      </c>
      <c r="Q30" s="56">
        <v>26</v>
      </c>
      <c r="R30" s="56">
        <v>17</v>
      </c>
      <c r="S30" s="56">
        <v>23</v>
      </c>
      <c r="T30" s="46"/>
    </row>
    <row r="31" spans="2:25" ht="15" thickTop="1" x14ac:dyDescent="0.35">
      <c r="B31" s="2" t="s">
        <v>60</v>
      </c>
      <c r="C31" s="57">
        <v>5</v>
      </c>
      <c r="D31" s="58">
        <v>2</v>
      </c>
      <c r="E31" s="49"/>
      <c r="F31" s="58">
        <v>5</v>
      </c>
      <c r="G31" s="58">
        <v>3</v>
      </c>
      <c r="H31" s="58">
        <v>2</v>
      </c>
      <c r="I31" s="58">
        <v>1</v>
      </c>
      <c r="J31" s="51"/>
      <c r="K31" s="34">
        <v>5</v>
      </c>
      <c r="L31" s="34"/>
      <c r="M31" s="57">
        <v>21</v>
      </c>
      <c r="N31" s="58">
        <v>12</v>
      </c>
      <c r="O31" s="49"/>
      <c r="P31" s="58">
        <v>17</v>
      </c>
      <c r="Q31" s="58">
        <v>19</v>
      </c>
      <c r="R31" s="58">
        <v>16</v>
      </c>
      <c r="S31" s="58">
        <v>18</v>
      </c>
      <c r="T31" s="51"/>
    </row>
    <row r="32" spans="2:25" x14ac:dyDescent="0.35">
      <c r="C32" s="34"/>
      <c r="D32" s="34"/>
      <c r="E32" s="34"/>
      <c r="F32" s="34"/>
      <c r="G32" s="34"/>
      <c r="H32" s="34"/>
      <c r="I32" s="34"/>
      <c r="J32" s="34"/>
      <c r="K32" s="34" t="s">
        <v>65</v>
      </c>
      <c r="L32" s="34"/>
      <c r="M32" s="34"/>
      <c r="N32" s="34"/>
      <c r="O32" s="34"/>
      <c r="P32" s="34"/>
      <c r="Q32" s="34"/>
      <c r="R32" s="34"/>
      <c r="S32" s="34"/>
      <c r="T32" s="34"/>
    </row>
    <row r="33" spans="2:29" x14ac:dyDescent="0.35"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</row>
    <row r="34" spans="2:29" x14ac:dyDescent="0.35">
      <c r="C34" s="34"/>
      <c r="D34" s="34" t="s">
        <v>163</v>
      </c>
      <c r="E34" s="34" t="s">
        <v>164</v>
      </c>
      <c r="F34" s="34"/>
      <c r="G34" s="34"/>
      <c r="H34" s="34"/>
      <c r="I34" s="34"/>
      <c r="J34" s="34"/>
      <c r="K34" s="34"/>
      <c r="L34" s="34"/>
      <c r="M34" s="34"/>
      <c r="N34" s="34" t="s">
        <v>163</v>
      </c>
      <c r="O34" s="34" t="s">
        <v>164</v>
      </c>
      <c r="P34" s="34"/>
      <c r="Q34" s="34"/>
      <c r="R34" s="34"/>
      <c r="S34" s="34"/>
      <c r="T34" s="34"/>
    </row>
    <row r="35" spans="2:29" x14ac:dyDescent="0.35">
      <c r="B35" t="s">
        <v>49</v>
      </c>
      <c r="C35" s="34" t="s">
        <v>50</v>
      </c>
      <c r="D35" s="34" t="s">
        <v>51</v>
      </c>
      <c r="E35" s="34" t="s">
        <v>52</v>
      </c>
      <c r="F35" s="34" t="s">
        <v>53</v>
      </c>
      <c r="G35" s="34" t="s">
        <v>54</v>
      </c>
      <c r="H35" s="34" t="s">
        <v>62</v>
      </c>
      <c r="I35" s="34" t="s">
        <v>63</v>
      </c>
      <c r="J35" s="34" t="s">
        <v>64</v>
      </c>
      <c r="K35" s="34" t="s">
        <v>66</v>
      </c>
      <c r="L35" s="34"/>
      <c r="M35" s="34" t="s">
        <v>50</v>
      </c>
      <c r="N35" s="34" t="s">
        <v>51</v>
      </c>
      <c r="O35" s="34" t="s">
        <v>52</v>
      </c>
      <c r="P35" s="34" t="s">
        <v>53</v>
      </c>
      <c r="Q35" s="34" t="s">
        <v>54</v>
      </c>
      <c r="R35" s="34" t="s">
        <v>62</v>
      </c>
      <c r="S35" s="34" t="s">
        <v>63</v>
      </c>
      <c r="T35" s="34" t="s">
        <v>64</v>
      </c>
    </row>
    <row r="36" spans="2:29" ht="15" thickBot="1" x14ac:dyDescent="0.4">
      <c r="B36" s="2" t="s">
        <v>57</v>
      </c>
      <c r="C36" s="53">
        <v>5</v>
      </c>
      <c r="D36" s="59">
        <v>3</v>
      </c>
      <c r="E36" s="60">
        <v>5</v>
      </c>
      <c r="F36" s="54">
        <v>5</v>
      </c>
      <c r="G36" s="59">
        <v>3</v>
      </c>
      <c r="H36" s="59">
        <v>3</v>
      </c>
      <c r="I36" s="59">
        <v>3</v>
      </c>
      <c r="J36" s="41"/>
      <c r="K36" s="34">
        <v>-5</v>
      </c>
      <c r="L36" s="34" t="s">
        <v>55</v>
      </c>
      <c r="M36" s="53">
        <v>24</v>
      </c>
      <c r="N36" s="59">
        <v>16</v>
      </c>
      <c r="O36" s="60">
        <v>40</v>
      </c>
      <c r="P36" s="54">
        <v>19</v>
      </c>
      <c r="Q36" s="59">
        <v>14</v>
      </c>
      <c r="R36" s="59">
        <v>20</v>
      </c>
      <c r="S36" s="59">
        <v>27</v>
      </c>
      <c r="T36" s="61"/>
      <c r="V36" s="53">
        <f>M4+M12+M20+M28+M36+M44</f>
        <v>135</v>
      </c>
      <c r="W36" s="53">
        <f t="shared" ref="W36:AC39" si="0">N4+N12+N20+N28+N36+N44</f>
        <v>112</v>
      </c>
      <c r="X36" s="53">
        <f>O4+O12+O20+O28+O36+O44</f>
        <v>80</v>
      </c>
      <c r="Y36" s="53">
        <f t="shared" si="0"/>
        <v>129</v>
      </c>
      <c r="Z36" s="53">
        <f t="shared" si="0"/>
        <v>130</v>
      </c>
      <c r="AA36" s="53">
        <f t="shared" si="0"/>
        <v>103</v>
      </c>
      <c r="AB36" s="53">
        <f>S4+S12+S20+S28+S36+S44</f>
        <v>115</v>
      </c>
      <c r="AC36" s="53">
        <f t="shared" si="0"/>
        <v>0</v>
      </c>
    </row>
    <row r="37" spans="2:29" ht="15.5" thickTop="1" thickBot="1" x14ac:dyDescent="0.4">
      <c r="B37" s="2" t="s">
        <v>58</v>
      </c>
      <c r="C37" s="62">
        <v>3</v>
      </c>
      <c r="D37" s="63">
        <v>3</v>
      </c>
      <c r="E37" s="56">
        <v>2</v>
      </c>
      <c r="F37" s="56">
        <v>5</v>
      </c>
      <c r="G37" s="63">
        <v>3</v>
      </c>
      <c r="H37" s="63">
        <v>3</v>
      </c>
      <c r="I37" s="63">
        <v>3</v>
      </c>
      <c r="J37" s="46"/>
      <c r="K37" s="34">
        <v>-2</v>
      </c>
      <c r="L37" s="34"/>
      <c r="M37" s="62">
        <v>10</v>
      </c>
      <c r="N37" s="63">
        <v>18</v>
      </c>
      <c r="O37" s="56">
        <v>26</v>
      </c>
      <c r="P37" s="56">
        <v>15</v>
      </c>
      <c r="Q37" s="63">
        <v>23</v>
      </c>
      <c r="R37" s="63">
        <v>22</v>
      </c>
      <c r="S37" s="63">
        <v>33</v>
      </c>
      <c r="T37" s="64"/>
      <c r="V37" s="53">
        <f>M5+M13+M21+M29+M37+M45</f>
        <v>115</v>
      </c>
      <c r="W37" s="53">
        <f t="shared" si="0"/>
        <v>132</v>
      </c>
      <c r="X37" s="53">
        <f>O5+O13+O21+O29+O37+O45</f>
        <v>66</v>
      </c>
      <c r="Y37" s="53">
        <f t="shared" si="0"/>
        <v>125</v>
      </c>
      <c r="Z37" s="53">
        <f t="shared" si="0"/>
        <v>140</v>
      </c>
      <c r="AA37" s="53">
        <f t="shared" si="0"/>
        <v>106</v>
      </c>
      <c r="AB37" s="53">
        <f>S5+S13+S21+S29+S37+S45</f>
        <v>123</v>
      </c>
      <c r="AC37" s="53">
        <f>T5+T13+T21+T29+T37+T45</f>
        <v>0</v>
      </c>
    </row>
    <row r="38" spans="2:29" ht="15.5" thickTop="1" thickBot="1" x14ac:dyDescent="0.4">
      <c r="B38" s="2" t="s">
        <v>59</v>
      </c>
      <c r="C38" s="62">
        <v>3</v>
      </c>
      <c r="D38" s="63">
        <v>3</v>
      </c>
      <c r="E38" s="56">
        <v>2</v>
      </c>
      <c r="F38" s="56">
        <v>5</v>
      </c>
      <c r="G38" s="63">
        <v>3</v>
      </c>
      <c r="H38" s="63">
        <v>3</v>
      </c>
      <c r="I38" s="63">
        <v>3</v>
      </c>
      <c r="J38" s="46"/>
      <c r="K38" s="34">
        <v>2</v>
      </c>
      <c r="L38" s="34"/>
      <c r="M38" s="62">
        <v>15</v>
      </c>
      <c r="N38" s="63">
        <v>16</v>
      </c>
      <c r="O38" s="56">
        <v>22</v>
      </c>
      <c r="P38" s="56">
        <v>22</v>
      </c>
      <c r="Q38" s="63">
        <v>22</v>
      </c>
      <c r="R38" s="63">
        <v>20</v>
      </c>
      <c r="S38" s="63">
        <v>29</v>
      </c>
      <c r="T38" s="64"/>
      <c r="V38" s="53">
        <f>M6+M14+M22+M30+M38+M46</f>
        <v>112</v>
      </c>
      <c r="W38" s="53">
        <f t="shared" si="0"/>
        <v>118</v>
      </c>
      <c r="X38" s="53">
        <f>O6+O14+O22+O30+O38+O46</f>
        <v>62</v>
      </c>
      <c r="Y38" s="53">
        <f t="shared" si="0"/>
        <v>129</v>
      </c>
      <c r="Z38" s="53">
        <f t="shared" si="0"/>
        <v>140</v>
      </c>
      <c r="AA38" s="53">
        <f t="shared" si="0"/>
        <v>103</v>
      </c>
      <c r="AB38" s="53">
        <f>S6+S14+S22+S30+S38+S46</f>
        <v>118</v>
      </c>
      <c r="AC38" s="53">
        <f>T6+T14+T22+T30+T38+T46</f>
        <v>0</v>
      </c>
    </row>
    <row r="39" spans="2:29" ht="15.5" thickTop="1" thickBot="1" x14ac:dyDescent="0.4">
      <c r="B39" s="2" t="s">
        <v>60</v>
      </c>
      <c r="C39" s="57">
        <v>5</v>
      </c>
      <c r="D39" s="65">
        <v>3</v>
      </c>
      <c r="E39" s="66">
        <v>5</v>
      </c>
      <c r="F39" s="58">
        <v>5</v>
      </c>
      <c r="G39" s="65">
        <v>3</v>
      </c>
      <c r="H39" s="65">
        <v>3</v>
      </c>
      <c r="I39" s="65">
        <v>3</v>
      </c>
      <c r="J39" s="51"/>
      <c r="K39" s="34">
        <v>5</v>
      </c>
      <c r="L39" s="34"/>
      <c r="M39" s="57">
        <v>25</v>
      </c>
      <c r="N39" s="65">
        <v>15</v>
      </c>
      <c r="O39" s="66">
        <v>40</v>
      </c>
      <c r="P39" s="58">
        <v>23</v>
      </c>
      <c r="Q39" s="65">
        <v>15</v>
      </c>
      <c r="R39" s="65">
        <v>20</v>
      </c>
      <c r="S39" s="65">
        <v>24</v>
      </c>
      <c r="T39" s="64"/>
      <c r="V39" s="53">
        <f>M7+M15+M23+M31+M39+M47</f>
        <v>136</v>
      </c>
      <c r="W39" s="53">
        <f t="shared" si="0"/>
        <v>108</v>
      </c>
      <c r="X39" s="53">
        <f>O7+O15+O23+O31+O39+O47</f>
        <v>80</v>
      </c>
      <c r="Y39" s="53">
        <f t="shared" si="0"/>
        <v>132</v>
      </c>
      <c r="Z39" s="53">
        <f t="shared" si="0"/>
        <v>126</v>
      </c>
      <c r="AA39" s="53">
        <f t="shared" si="0"/>
        <v>102</v>
      </c>
      <c r="AB39" s="53">
        <f>S7+S15+S23+S31+S39+S47</f>
        <v>108</v>
      </c>
      <c r="AC39" s="53">
        <f>T7+T15+T23+T31+T39+T47</f>
        <v>0</v>
      </c>
    </row>
    <row r="40" spans="2:29" ht="15" thickTop="1" x14ac:dyDescent="0.35">
      <c r="C40" s="34"/>
      <c r="D40" s="34"/>
      <c r="E40" s="34"/>
      <c r="F40" s="34"/>
      <c r="G40" s="34"/>
      <c r="H40" s="34"/>
      <c r="I40" s="34"/>
      <c r="J40" s="34"/>
      <c r="K40" s="34" t="s">
        <v>65</v>
      </c>
      <c r="L40" s="34"/>
      <c r="M40" s="34"/>
      <c r="N40" s="34"/>
      <c r="O40" s="34"/>
      <c r="P40" s="34"/>
      <c r="Q40" s="34"/>
      <c r="R40" s="34"/>
      <c r="S40" s="34"/>
      <c r="T40" s="34"/>
      <c r="V40" s="34"/>
      <c r="W40" s="34"/>
      <c r="X40" s="34"/>
      <c r="Y40" s="34"/>
      <c r="Z40" s="34"/>
      <c r="AA40" s="34"/>
      <c r="AB40" s="34"/>
      <c r="AC40" s="34"/>
    </row>
    <row r="41" spans="2:29" x14ac:dyDescent="0.35"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V41" s="85">
        <f>V36+V37+V38+V39</f>
        <v>498</v>
      </c>
      <c r="W41" s="85">
        <f t="shared" ref="W41:AC41" si="1">W36+W37+W38+W39</f>
        <v>470</v>
      </c>
      <c r="X41" s="85">
        <f t="shared" si="1"/>
        <v>288</v>
      </c>
      <c r="Y41" s="85">
        <f t="shared" si="1"/>
        <v>515</v>
      </c>
      <c r="Z41" s="85">
        <f t="shared" si="1"/>
        <v>536</v>
      </c>
      <c r="AA41" s="85">
        <f t="shared" si="1"/>
        <v>414</v>
      </c>
      <c r="AB41" s="85">
        <f t="shared" si="1"/>
        <v>464</v>
      </c>
      <c r="AC41" s="85">
        <f t="shared" si="1"/>
        <v>0</v>
      </c>
    </row>
    <row r="42" spans="2:29" x14ac:dyDescent="0.35">
      <c r="C42" s="34"/>
      <c r="D42" s="34" t="s">
        <v>161</v>
      </c>
      <c r="E42" s="34" t="s">
        <v>162</v>
      </c>
      <c r="F42" s="34"/>
      <c r="G42" s="34"/>
      <c r="H42" s="34"/>
      <c r="I42" s="34"/>
      <c r="J42" s="34"/>
      <c r="K42" s="34"/>
      <c r="L42" s="34"/>
      <c r="M42" s="34"/>
      <c r="N42" s="34" t="s">
        <v>161</v>
      </c>
      <c r="O42" s="34" t="s">
        <v>162</v>
      </c>
      <c r="P42" s="34"/>
      <c r="Q42" s="34"/>
      <c r="R42" s="34"/>
      <c r="S42" s="34"/>
      <c r="T42" s="34"/>
      <c r="V42" s="118">
        <v>20</v>
      </c>
      <c r="W42" s="86">
        <v>40</v>
      </c>
      <c r="X42" s="86">
        <v>60</v>
      </c>
      <c r="Y42" s="86">
        <v>80</v>
      </c>
      <c r="Z42" s="86">
        <v>100</v>
      </c>
      <c r="AA42" s="86">
        <v>120</v>
      </c>
      <c r="AB42" s="86">
        <v>140</v>
      </c>
      <c r="AC42" s="86">
        <v>160</v>
      </c>
    </row>
    <row r="43" spans="2:29" x14ac:dyDescent="0.35">
      <c r="B43" t="s">
        <v>49</v>
      </c>
      <c r="C43" s="34" t="s">
        <v>50</v>
      </c>
      <c r="D43" s="34" t="s">
        <v>51</v>
      </c>
      <c r="E43" s="34" t="s">
        <v>52</v>
      </c>
      <c r="F43" s="34" t="s">
        <v>53</v>
      </c>
      <c r="G43" s="34" t="s">
        <v>54</v>
      </c>
      <c r="H43" s="34" t="s">
        <v>62</v>
      </c>
      <c r="I43" s="34" t="s">
        <v>63</v>
      </c>
      <c r="J43" s="34" t="s">
        <v>64</v>
      </c>
      <c r="K43" s="34" t="s">
        <v>66</v>
      </c>
      <c r="L43" s="34"/>
      <c r="M43" s="34" t="s">
        <v>50</v>
      </c>
      <c r="N43" s="34" t="s">
        <v>51</v>
      </c>
      <c r="O43" s="34" t="s">
        <v>52</v>
      </c>
      <c r="P43" s="34" t="s">
        <v>53</v>
      </c>
      <c r="Q43" s="34" t="s">
        <v>54</v>
      </c>
      <c r="R43" s="34" t="s">
        <v>62</v>
      </c>
      <c r="S43" s="34" t="s">
        <v>63</v>
      </c>
      <c r="T43" s="34" t="s">
        <v>64</v>
      </c>
      <c r="V43" s="34"/>
      <c r="W43" s="34"/>
      <c r="X43" s="34"/>
      <c r="Y43" s="34"/>
      <c r="Z43" s="34"/>
      <c r="AA43" s="34"/>
      <c r="AB43" s="34"/>
      <c r="AC43" s="34"/>
    </row>
    <row r="44" spans="2:29" ht="15" thickBot="1" x14ac:dyDescent="0.4">
      <c r="B44" s="2" t="s">
        <v>57</v>
      </c>
      <c r="C44" s="67">
        <v>5</v>
      </c>
      <c r="D44" s="67">
        <v>5</v>
      </c>
      <c r="E44" s="67">
        <v>5</v>
      </c>
      <c r="F44" s="67">
        <v>5</v>
      </c>
      <c r="G44" s="67">
        <v>5</v>
      </c>
      <c r="H44" s="67">
        <v>5</v>
      </c>
      <c r="I44" s="67">
        <v>5</v>
      </c>
      <c r="J44" s="61"/>
      <c r="K44" s="34">
        <v>-5</v>
      </c>
      <c r="L44" s="34" t="s">
        <v>55</v>
      </c>
      <c r="M44" s="67">
        <v>40</v>
      </c>
      <c r="N44" s="67">
        <v>40</v>
      </c>
      <c r="O44" s="67">
        <v>40</v>
      </c>
      <c r="P44" s="67">
        <v>40</v>
      </c>
      <c r="Q44" s="67">
        <v>40</v>
      </c>
      <c r="R44" s="67">
        <v>40</v>
      </c>
      <c r="S44" s="67">
        <v>40</v>
      </c>
      <c r="T44" s="61"/>
      <c r="V44" s="78">
        <v>0</v>
      </c>
      <c r="W44" s="78">
        <v>0</v>
      </c>
      <c r="X44" s="34"/>
      <c r="Y44" s="34"/>
      <c r="Z44" s="34"/>
      <c r="AA44" s="34"/>
      <c r="AB44" s="34"/>
      <c r="AC44" s="34"/>
    </row>
    <row r="45" spans="2:29" ht="15.5" thickTop="1" thickBot="1" x14ac:dyDescent="0.4">
      <c r="B45" s="2" t="s">
        <v>58</v>
      </c>
      <c r="C45" s="117">
        <v>5</v>
      </c>
      <c r="D45" s="117">
        <v>5</v>
      </c>
      <c r="E45" s="117">
        <v>5</v>
      </c>
      <c r="F45" s="117">
        <v>5</v>
      </c>
      <c r="G45" s="117">
        <v>5</v>
      </c>
      <c r="H45" s="117">
        <v>5</v>
      </c>
      <c r="I45" s="117">
        <v>5</v>
      </c>
      <c r="J45" s="68"/>
      <c r="K45" s="34">
        <v>-2</v>
      </c>
      <c r="L45" s="34"/>
      <c r="M45" s="67">
        <v>40</v>
      </c>
      <c r="N45" s="67">
        <v>40</v>
      </c>
      <c r="O45" s="67">
        <v>40</v>
      </c>
      <c r="P45" s="67">
        <v>40</v>
      </c>
      <c r="Q45" s="67">
        <v>40</v>
      </c>
      <c r="R45" s="67">
        <v>40</v>
      </c>
      <c r="S45" s="117">
        <v>40</v>
      </c>
      <c r="T45" s="68"/>
      <c r="V45" s="78">
        <f>V41</f>
        <v>498</v>
      </c>
      <c r="W45" s="78">
        <v>20</v>
      </c>
      <c r="X45" s="34"/>
      <c r="Y45" s="34"/>
      <c r="Z45" s="34"/>
      <c r="AA45" s="34"/>
      <c r="AB45" s="34"/>
      <c r="AC45" s="34"/>
    </row>
    <row r="46" spans="2:29" ht="15.5" thickTop="1" thickBot="1" x14ac:dyDescent="0.4">
      <c r="B46" s="2" t="s">
        <v>59</v>
      </c>
      <c r="C46" s="117">
        <v>5</v>
      </c>
      <c r="D46" s="117">
        <v>5</v>
      </c>
      <c r="E46" s="117">
        <v>5</v>
      </c>
      <c r="F46" s="117">
        <v>5</v>
      </c>
      <c r="G46" s="117">
        <v>5</v>
      </c>
      <c r="H46" s="117">
        <v>5</v>
      </c>
      <c r="I46" s="117">
        <v>5</v>
      </c>
      <c r="J46" s="68"/>
      <c r="K46" s="34">
        <v>2</v>
      </c>
      <c r="L46" s="34"/>
      <c r="M46" s="67">
        <v>40</v>
      </c>
      <c r="N46" s="67">
        <v>40</v>
      </c>
      <c r="O46" s="67">
        <v>40</v>
      </c>
      <c r="P46" s="67">
        <v>40</v>
      </c>
      <c r="Q46" s="67">
        <v>40</v>
      </c>
      <c r="R46" s="67">
        <v>40</v>
      </c>
      <c r="S46" s="117">
        <v>40</v>
      </c>
      <c r="T46" s="68"/>
      <c r="V46" s="78">
        <f>W41</f>
        <v>470</v>
      </c>
      <c r="W46" s="78">
        <v>40</v>
      </c>
      <c r="X46" s="34"/>
      <c r="Y46" s="34"/>
      <c r="Z46" s="34"/>
      <c r="AA46" s="34"/>
      <c r="AB46" s="34"/>
      <c r="AC46" s="34"/>
    </row>
    <row r="47" spans="2:29" ht="15.5" thickTop="1" thickBot="1" x14ac:dyDescent="0.4">
      <c r="B47" s="2" t="s">
        <v>60</v>
      </c>
      <c r="C47" s="117">
        <v>5</v>
      </c>
      <c r="D47" s="117">
        <v>5</v>
      </c>
      <c r="E47" s="117">
        <v>5</v>
      </c>
      <c r="F47" s="117">
        <v>5</v>
      </c>
      <c r="G47" s="117">
        <v>5</v>
      </c>
      <c r="H47" s="117">
        <v>5</v>
      </c>
      <c r="I47" s="117">
        <v>5</v>
      </c>
      <c r="J47" s="64"/>
      <c r="K47" s="34">
        <v>5</v>
      </c>
      <c r="L47" s="34"/>
      <c r="M47" s="67">
        <v>40</v>
      </c>
      <c r="N47" s="67">
        <v>40</v>
      </c>
      <c r="O47" s="67">
        <v>40</v>
      </c>
      <c r="P47" s="67">
        <v>40</v>
      </c>
      <c r="Q47" s="67">
        <v>40</v>
      </c>
      <c r="R47" s="67">
        <v>40</v>
      </c>
      <c r="S47" s="117">
        <v>40</v>
      </c>
      <c r="T47" s="64"/>
      <c r="V47" s="78">
        <f>X41</f>
        <v>288</v>
      </c>
      <c r="W47" s="78">
        <v>60</v>
      </c>
      <c r="X47" s="34"/>
      <c r="Y47" s="34"/>
      <c r="Z47" s="34"/>
      <c r="AA47" s="34"/>
      <c r="AB47" s="34"/>
      <c r="AC47" s="34"/>
    </row>
    <row r="48" spans="2:29" ht="15" thickTop="1" x14ac:dyDescent="0.35">
      <c r="K48" t="s">
        <v>65</v>
      </c>
      <c r="V48" s="78">
        <f>Y41</f>
        <v>515</v>
      </c>
      <c r="W48" s="78">
        <v>80</v>
      </c>
      <c r="X48" s="34"/>
      <c r="Y48" s="34"/>
      <c r="Z48" s="34"/>
      <c r="AA48" s="34"/>
      <c r="AB48" s="34"/>
      <c r="AC48" s="34"/>
    </row>
    <row r="49" spans="22:29" x14ac:dyDescent="0.35">
      <c r="V49" s="78">
        <f>Z41</f>
        <v>536</v>
      </c>
      <c r="W49" s="78">
        <v>100</v>
      </c>
      <c r="X49" s="34"/>
      <c r="Y49" s="34"/>
      <c r="Z49" s="34"/>
      <c r="AA49" s="34"/>
      <c r="AB49" s="34"/>
      <c r="AC49" s="34"/>
    </row>
    <row r="50" spans="22:29" x14ac:dyDescent="0.35">
      <c r="V50" s="78">
        <f>AA41</f>
        <v>414</v>
      </c>
      <c r="W50" s="78">
        <v>120</v>
      </c>
      <c r="X50" s="34"/>
      <c r="Y50" s="34"/>
      <c r="Z50" s="34"/>
      <c r="AA50" s="34"/>
      <c r="AB50" s="34"/>
      <c r="AC50" s="34"/>
    </row>
    <row r="51" spans="22:29" x14ac:dyDescent="0.35">
      <c r="V51" s="78">
        <f>AB41</f>
        <v>464</v>
      </c>
      <c r="W51" s="78">
        <v>140</v>
      </c>
      <c r="X51" s="34"/>
      <c r="Y51" s="34"/>
      <c r="Z51" s="34"/>
      <c r="AA51" s="34"/>
      <c r="AB51" s="34"/>
      <c r="AC51" s="34"/>
    </row>
    <row r="52" spans="22:29" x14ac:dyDescent="0.35">
      <c r="V52" s="78">
        <f>AC41</f>
        <v>0</v>
      </c>
      <c r="W52" s="78">
        <v>160</v>
      </c>
      <c r="X52" s="34"/>
      <c r="Y52" s="34"/>
      <c r="Z52" s="34"/>
      <c r="AA52" s="34"/>
      <c r="AB52" s="34"/>
      <c r="AC52" s="34"/>
    </row>
  </sheetData>
  <mergeCells count="2">
    <mergeCell ref="W4:W5"/>
    <mergeCell ref="W11:W13"/>
  </mergeCells>
  <conditionalFormatting sqref="V41:AC41 V36:AC39">
    <cfRule type="cellIs" dxfId="0" priority="1" operator="greaterThan">
      <formula>150</formula>
    </cfRule>
  </conditionalFormatting>
  <pageMargins left="0.7" right="0.7" top="0.75" bottom="0.75" header="0.3" footer="0.3"/>
  <pageSetup scale="7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N24"/>
  <sheetViews>
    <sheetView topLeftCell="A117" zoomScale="115" zoomScaleNormal="115" workbookViewId="0">
      <selection activeCell="O4" sqref="O4"/>
    </sheetView>
  </sheetViews>
  <sheetFormatPr defaultColWidth="11.453125" defaultRowHeight="14.5" x14ac:dyDescent="0.35"/>
  <cols>
    <col min="1" max="1" width="5.453125" customWidth="1"/>
    <col min="2" max="5" width="8.1796875" customWidth="1"/>
    <col min="6" max="14" width="8.26953125" customWidth="1"/>
  </cols>
  <sheetData>
    <row r="2" spans="4:14" x14ac:dyDescent="0.35">
      <c r="F2" t="s">
        <v>56</v>
      </c>
    </row>
    <row r="3" spans="4:14" x14ac:dyDescent="0.35">
      <c r="D3" t="s">
        <v>49</v>
      </c>
      <c r="E3" s="2" t="s">
        <v>50</v>
      </c>
      <c r="F3" s="2" t="s">
        <v>51</v>
      </c>
      <c r="G3" s="2" t="s">
        <v>52</v>
      </c>
      <c r="H3" s="2" t="s">
        <v>53</v>
      </c>
      <c r="I3" s="2" t="s">
        <v>54</v>
      </c>
      <c r="J3" s="2" t="s">
        <v>62</v>
      </c>
      <c r="K3" s="2" t="s">
        <v>63</v>
      </c>
      <c r="L3" s="2" t="s">
        <v>64</v>
      </c>
      <c r="M3" t="s">
        <v>55</v>
      </c>
    </row>
    <row r="4" spans="4:14" x14ac:dyDescent="0.35">
      <c r="M4" t="s">
        <v>66</v>
      </c>
    </row>
    <row r="5" spans="4:14" ht="15" thickBot="1" x14ac:dyDescent="0.4">
      <c r="D5" s="2" t="s">
        <v>57</v>
      </c>
      <c r="E5" s="8"/>
      <c r="F5" s="9"/>
      <c r="G5" s="9"/>
      <c r="H5" s="9"/>
      <c r="I5" s="9"/>
      <c r="J5" s="9"/>
      <c r="K5" s="9"/>
      <c r="L5" s="10"/>
      <c r="M5" s="4">
        <v>-5</v>
      </c>
    </row>
    <row r="6" spans="4:14" ht="15.5" thickTop="1" thickBot="1" x14ac:dyDescent="0.4">
      <c r="D6" s="2" t="s">
        <v>58</v>
      </c>
      <c r="E6" s="15"/>
      <c r="F6" s="7"/>
      <c r="G6" s="7"/>
      <c r="H6" s="7"/>
      <c r="I6" s="7"/>
      <c r="J6" s="7"/>
      <c r="K6" s="7"/>
      <c r="L6" s="11"/>
      <c r="M6" s="4">
        <v>-2</v>
      </c>
    </row>
    <row r="7" spans="4:14" ht="15.5" thickTop="1" thickBot="1" x14ac:dyDescent="0.4">
      <c r="D7" s="2" t="s">
        <v>59</v>
      </c>
      <c r="E7" s="15"/>
      <c r="F7" s="7"/>
      <c r="G7" s="7"/>
      <c r="H7" s="7"/>
      <c r="I7" s="7"/>
      <c r="J7" s="7"/>
      <c r="K7" s="7"/>
      <c r="L7" s="11"/>
      <c r="M7" s="4">
        <v>2</v>
      </c>
    </row>
    <row r="8" spans="4:14" ht="15" thickTop="1" x14ac:dyDescent="0.35">
      <c r="D8" s="2" t="s">
        <v>60</v>
      </c>
      <c r="E8" s="16"/>
      <c r="F8" s="12"/>
      <c r="G8" s="12"/>
      <c r="H8" s="12"/>
      <c r="I8" s="12"/>
      <c r="J8" s="12"/>
      <c r="K8" s="12"/>
      <c r="L8" s="13"/>
      <c r="M8" s="4">
        <v>5</v>
      </c>
    </row>
    <row r="9" spans="4:14" x14ac:dyDescent="0.35">
      <c r="M9" t="s">
        <v>65</v>
      </c>
    </row>
    <row r="13" spans="4:14" x14ac:dyDescent="0.35">
      <c r="E13" t="s">
        <v>61</v>
      </c>
      <c r="F13" t="s">
        <v>155</v>
      </c>
    </row>
    <row r="14" spans="4:14" x14ac:dyDescent="0.35">
      <c r="N14" t="s">
        <v>156</v>
      </c>
    </row>
    <row r="15" spans="4:14" ht="15" thickBot="1" x14ac:dyDescent="0.4">
      <c r="E15" s="8">
        <v>6</v>
      </c>
      <c r="F15" s="9"/>
      <c r="G15" s="9"/>
      <c r="H15" s="9"/>
      <c r="I15" s="9"/>
      <c r="J15" s="10"/>
      <c r="K15" s="5"/>
      <c r="L15" s="6"/>
      <c r="N15" s="3">
        <v>19</v>
      </c>
    </row>
    <row r="16" spans="4:14" ht="15.5" thickTop="1" thickBot="1" x14ac:dyDescent="0.4">
      <c r="E16" s="17">
        <v>5</v>
      </c>
      <c r="F16" s="7"/>
      <c r="G16" s="7"/>
      <c r="H16" s="7"/>
      <c r="I16" s="7"/>
      <c r="J16" s="7"/>
      <c r="K16" s="9"/>
      <c r="L16" s="10"/>
      <c r="N16" s="3">
        <v>16</v>
      </c>
    </row>
    <row r="17" spans="1:14" ht="15.5" thickTop="1" thickBot="1" x14ac:dyDescent="0.4">
      <c r="E17" s="17">
        <v>4</v>
      </c>
      <c r="F17" s="7"/>
      <c r="G17" s="7"/>
      <c r="H17" s="7"/>
      <c r="I17" s="7"/>
      <c r="J17" s="7"/>
      <c r="K17" s="7"/>
      <c r="L17" s="11"/>
      <c r="N17" s="3">
        <v>13</v>
      </c>
    </row>
    <row r="18" spans="1:14" ht="9.75" customHeight="1" thickTop="1" thickBot="1" x14ac:dyDescent="0.4">
      <c r="A18" s="28"/>
      <c r="B18" s="28"/>
      <c r="C18" s="28"/>
      <c r="D18" s="28"/>
      <c r="E18" s="27"/>
      <c r="F18" s="29"/>
      <c r="G18" s="29"/>
      <c r="H18" s="29"/>
      <c r="I18" s="29"/>
      <c r="J18" s="29"/>
      <c r="K18" s="29"/>
      <c r="L18" s="29"/>
      <c r="N18" s="3"/>
    </row>
    <row r="19" spans="1:14" ht="15.5" thickTop="1" thickBot="1" x14ac:dyDescent="0.4">
      <c r="E19" s="18">
        <v>3</v>
      </c>
      <c r="F19" s="14"/>
      <c r="G19" s="14"/>
      <c r="H19" s="14"/>
      <c r="I19" s="14"/>
      <c r="J19" s="14"/>
      <c r="K19" s="14"/>
      <c r="L19" s="19"/>
      <c r="N19" s="3">
        <v>9</v>
      </c>
    </row>
    <row r="20" spans="1:14" ht="15.5" thickTop="1" thickBot="1" x14ac:dyDescent="0.4">
      <c r="E20" s="20">
        <v>2</v>
      </c>
      <c r="F20" s="7"/>
      <c r="G20" s="7"/>
      <c r="H20" s="7"/>
      <c r="I20" s="7"/>
      <c r="J20" s="7"/>
      <c r="K20" s="7"/>
      <c r="L20" s="21"/>
      <c r="N20" s="3">
        <v>6</v>
      </c>
    </row>
    <row r="21" spans="1:14" ht="15.5" thickTop="1" thickBot="1" x14ac:dyDescent="0.4">
      <c r="E21" s="22">
        <v>1</v>
      </c>
      <c r="F21" s="23"/>
      <c r="G21" s="23"/>
      <c r="H21" s="23"/>
      <c r="I21" s="23"/>
      <c r="J21" s="23"/>
      <c r="K21" s="23"/>
      <c r="L21" s="24"/>
      <c r="M21" s="25" t="s">
        <v>157</v>
      </c>
      <c r="N21" s="3">
        <v>3</v>
      </c>
    </row>
    <row r="22" spans="1:14" ht="15" thickTop="1" x14ac:dyDescent="0.35">
      <c r="M22" s="26" t="s">
        <v>158</v>
      </c>
    </row>
    <row r="23" spans="1:14" x14ac:dyDescent="0.35">
      <c r="A23" s="2"/>
      <c r="B23" s="2" t="s">
        <v>49</v>
      </c>
      <c r="C23" s="2"/>
      <c r="E23" s="2">
        <v>56</v>
      </c>
      <c r="F23" s="2">
        <v>49</v>
      </c>
      <c r="G23" s="2">
        <v>42</v>
      </c>
      <c r="H23" s="2">
        <v>35</v>
      </c>
      <c r="I23" s="2">
        <v>28</v>
      </c>
      <c r="J23" s="2">
        <v>21</v>
      </c>
      <c r="K23" s="2">
        <v>14</v>
      </c>
      <c r="L23" s="2">
        <v>7</v>
      </c>
      <c r="M23" s="2">
        <v>4</v>
      </c>
    </row>
    <row r="24" spans="1:14" x14ac:dyDescent="0.35">
      <c r="H24" s="3"/>
      <c r="M24" t="s">
        <v>159</v>
      </c>
    </row>
  </sheetData>
  <pageMargins left="0.7" right="0.7" top="0.75" bottom="0.75" header="0.3" footer="0.3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Condiciones</vt:lpstr>
      <vt:lpstr>cuadro cargas</vt:lpstr>
      <vt:lpstr>Plan de Estiba</vt:lpstr>
      <vt:lpstr>posiciones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Camilo Marin</cp:lastModifiedBy>
  <cp:lastPrinted>2016-08-03T23:43:59Z</cp:lastPrinted>
  <dcterms:created xsi:type="dcterms:W3CDTF">2014-04-28T00:48:10Z</dcterms:created>
  <dcterms:modified xsi:type="dcterms:W3CDTF">2021-11-08T01:57:40Z</dcterms:modified>
</cp:coreProperties>
</file>