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Users\ditov\OneDrive\Escritorio\"/>
    </mc:Choice>
  </mc:AlternateContent>
  <xr:revisionPtr revIDLastSave="0" documentId="8_{14CF1C82-A9AE-4670-8507-18DD42E27753}" xr6:coauthVersionLast="47" xr6:coauthVersionMax="47" xr10:uidLastSave="{00000000-0000-0000-0000-000000000000}"/>
  <bookViews>
    <workbookView xWindow="-110" yWindow="-110" windowWidth="19420" windowHeight="10300" xr2:uid="{18A50846-F12E-4CC9-AA0B-23179C561A28}"/>
  </bookViews>
  <sheets>
    <sheet name="PRUEB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52" i="4" l="1"/>
  <c r="O47" i="4"/>
  <c r="N49" i="4"/>
  <c r="O49" i="4"/>
  <c r="E52" i="4"/>
  <c r="M38" i="4"/>
  <c r="N47" i="4"/>
  <c r="L45" i="4"/>
  <c r="J45" i="4"/>
  <c r="H45" i="4"/>
  <c r="F45" i="4"/>
  <c r="G41" i="4"/>
  <c r="F42" i="4"/>
  <c r="F41" i="4"/>
  <c r="O35" i="4"/>
  <c r="P34" i="4"/>
  <c r="P24" i="4"/>
  <c r="P25" i="4"/>
  <c r="P23" i="4"/>
  <c r="P22" i="4"/>
  <c r="O24" i="4"/>
  <c r="O23" i="4"/>
  <c r="O22" i="4"/>
  <c r="M23" i="4"/>
  <c r="M24" i="4"/>
  <c r="M25" i="4"/>
  <c r="L26" i="4"/>
  <c r="M22" i="4"/>
  <c r="M30" i="4"/>
  <c r="M28" i="4"/>
  <c r="L28" i="4"/>
  <c r="P12" i="4"/>
  <c r="P13" i="4"/>
  <c r="O12" i="4"/>
  <c r="J11" i="4"/>
  <c r="J10" i="4"/>
  <c r="O30" i="4"/>
  <c r="O28" i="4"/>
  <c r="O26" i="4"/>
  <c r="O25" i="4"/>
  <c r="L22" i="4"/>
  <c r="K35" i="4"/>
  <c r="L23" i="4"/>
  <c r="L24" i="4"/>
  <c r="L25" i="4"/>
  <c r="J35" i="4"/>
  <c r="H35" i="4"/>
  <c r="F35" i="4"/>
  <c r="G35" i="4"/>
  <c r="E35" i="4"/>
  <c r="H30" i="4"/>
  <c r="H31" i="4"/>
  <c r="H32" i="4"/>
  <c r="H33" i="4"/>
  <c r="H29" i="4"/>
  <c r="G30" i="4"/>
  <c r="G31" i="4"/>
  <c r="G32" i="4"/>
  <c r="G33" i="4"/>
  <c r="G29" i="4"/>
  <c r="F30" i="4"/>
  <c r="F31" i="4"/>
  <c r="F32" i="4"/>
  <c r="F33" i="4"/>
  <c r="F29" i="4"/>
  <c r="E30" i="4"/>
  <c r="E31" i="4"/>
  <c r="E32" i="4"/>
  <c r="E33" i="4"/>
  <c r="E29" i="4"/>
  <c r="H27" i="4"/>
  <c r="G27" i="4"/>
  <c r="F27" i="4"/>
  <c r="E27" i="4"/>
  <c r="I26" i="4"/>
  <c r="I25" i="4"/>
  <c r="I24" i="4"/>
  <c r="I23" i="4"/>
  <c r="I22" i="4"/>
  <c r="R13" i="4"/>
  <c r="Q13" i="4"/>
  <c r="R12" i="4"/>
  <c r="R11" i="4"/>
  <c r="Q12" i="4"/>
  <c r="Q11" i="4"/>
  <c r="R10" i="4"/>
  <c r="R6" i="4"/>
  <c r="R7" i="4"/>
  <c r="R8" i="4"/>
  <c r="R9" i="4"/>
  <c r="R5" i="4"/>
  <c r="Q10" i="4"/>
  <c r="Q6" i="4"/>
  <c r="Q7" i="4"/>
  <c r="Q8" i="4"/>
  <c r="Q9" i="4"/>
  <c r="Q5" i="4"/>
  <c r="P11" i="4"/>
  <c r="P10" i="4"/>
  <c r="P6" i="4"/>
  <c r="P7" i="4"/>
  <c r="P8" i="4"/>
  <c r="P9" i="4"/>
  <c r="P5" i="4"/>
  <c r="O5" i="4"/>
  <c r="O11" i="4"/>
  <c r="O10" i="4"/>
  <c r="O6" i="4"/>
  <c r="O7" i="4"/>
  <c r="O8" i="4"/>
  <c r="O9" i="4"/>
  <c r="J5" i="4"/>
  <c r="M11" i="4"/>
  <c r="K11" i="4"/>
  <c r="L11" i="4"/>
  <c r="K10" i="4"/>
  <c r="L10" i="4"/>
  <c r="M10" i="4"/>
  <c r="M6" i="4"/>
  <c r="M7" i="4"/>
  <c r="M8" i="4"/>
  <c r="M9" i="4"/>
  <c r="M5" i="4"/>
  <c r="L6" i="4"/>
  <c r="L7" i="4"/>
  <c r="L8" i="4"/>
  <c r="L9" i="4"/>
  <c r="L5" i="4"/>
  <c r="K6" i="4"/>
  <c r="K7" i="4"/>
  <c r="K8" i="4"/>
  <c r="K9" i="4"/>
  <c r="K5" i="4"/>
  <c r="J6" i="4"/>
  <c r="J7" i="4"/>
  <c r="J8" i="4"/>
  <c r="J9" i="4"/>
  <c r="H6" i="4"/>
  <c r="H7" i="4"/>
  <c r="H8" i="4"/>
  <c r="H9" i="4"/>
  <c r="H5" i="4"/>
  <c r="E10" i="4"/>
  <c r="F10" i="4"/>
  <c r="G10" i="4"/>
  <c r="D10" i="4"/>
  <c r="P28" i="4" l="1"/>
  <c r="M32" i="4"/>
  <c r="L30" i="4"/>
  <c r="I27" i="4"/>
  <c r="O13" i="4"/>
  <c r="H10" i="4"/>
  <c r="P30" i="4" l="1"/>
  <c r="P32" i="4" s="1"/>
  <c r="L32" i="4"/>
  <c r="O32" i="4" s="1"/>
  <c r="O34" i="4" s="1"/>
  <c r="M35" i="4"/>
</calcChain>
</file>

<file path=xl/sharedStrings.xml><?xml version="1.0" encoding="utf-8"?>
<sst xmlns="http://schemas.openxmlformats.org/spreadsheetml/2006/main" count="71" uniqueCount="47">
  <si>
    <t>TOTAL</t>
  </si>
  <si>
    <t>m</t>
  </si>
  <si>
    <t>COVARIANZA</t>
  </si>
  <si>
    <t>Y = B0 + B1X</t>
  </si>
  <si>
    <t xml:space="preserve"> = </t>
  </si>
  <si>
    <t xml:space="preserve">R = </t>
  </si>
  <si>
    <t>X/Y</t>
  </si>
  <si>
    <t>ANTIGÜEDAD</t>
  </si>
  <si>
    <t>PROM X</t>
  </si>
  <si>
    <t>PROM Y</t>
  </si>
  <si>
    <t>-</t>
  </si>
  <si>
    <t>0;5</t>
  </si>
  <si>
    <t>5;10</t>
  </si>
  <si>
    <t>10;15</t>
  </si>
  <si>
    <t>15;20</t>
  </si>
  <si>
    <t>6,2 ; 7</t>
  </si>
  <si>
    <t>5,4 ; 6,2</t>
  </si>
  <si>
    <t>4,6 ; 5,4</t>
  </si>
  <si>
    <t>3,8 ; 4,6</t>
  </si>
  <si>
    <t>3 ; 3,8</t>
  </si>
  <si>
    <t>A) ¿Cuál rango de los años en la empresa presenta un promedio mayor en el 
bono recibido? ¿Qué rango tiene una menor desviación estándar? 
B) Si un trabajador lleva 7 años trabajando en la empresa. En base a un modelo 
de regresión lineal ¿cuál sería el monto asignado a recibir? ¿Qué diría sobre 
la estimación del monto del bono para un trabajador con 25 años de 
antigüedad laboral? 
C) ¿Usted confiaría en la estimación del monto asignado para el trabajador con 7 
años de antigüedad? Justifique con un indicador apropiado.</t>
  </si>
  <si>
    <t>promedio mayor de bonos recibidos</t>
  </si>
  <si>
    <t>BONOS RECIBIDOS y</t>
  </si>
  <si>
    <t>x</t>
  </si>
  <si>
    <t>rango con menor desviacion estandar</t>
  </si>
  <si>
    <t>lo que indica que los bonos entregados en ese tramo son los más homogéneos (menos dispersos).</t>
  </si>
  <si>
    <t xml:space="preserve">Si un trabajador lleva 7 años trabajando en la empresa. En base a un modelo  de regresión lineal ¿cuál sería el monto asignado a recibir? ¿Qué diría sobre la estimación del monto del bono para un trabajador con 25 años de antigüedad laboral? </t>
  </si>
  <si>
    <t>BONOS RECIBIDOS (Y)</t>
  </si>
  <si>
    <t>ANTIGÜEDAD (X)</t>
  </si>
  <si>
    <t>SUMA-&gt;</t>
  </si>
  <si>
    <t>ANTIGU. (X)</t>
  </si>
  <si>
    <t>BON. REC (Y)</t>
  </si>
  <si>
    <t>X * Y</t>
  </si>
  <si>
    <t xml:space="preserve">SUMA </t>
  </si>
  <si>
    <t>SUMA</t>
  </si>
  <si>
    <t>Y*Y</t>
  </si>
  <si>
    <t>X*X</t>
  </si>
  <si>
    <t xml:space="preserve">S </t>
  </si>
  <si>
    <t>S2 (VARIAN)</t>
  </si>
  <si>
    <t xml:space="preserve">B1 = </t>
  </si>
  <si>
    <t xml:space="preserve">B0 = </t>
  </si>
  <si>
    <t>*</t>
  </si>
  <si>
    <t>Y = 4,06257+0,09019X</t>
  </si>
  <si>
    <t>RAIZ DE X*Y</t>
  </si>
  <si>
    <t>CORRELACION</t>
  </si>
  <si>
    <t xml:space="preserve">r = </t>
  </si>
  <si>
    <t xml:space="preserve">R2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</si>
</sst>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11"/>
      <name val="Aptos Narrow"/>
      <family val="2"/>
      <scheme val="minor"/>
    </font>
  </fonts>
  <fills count="9">
    <fill>
      <patternFill patternType="none"/>
    </fill>
    <fill>
      <patternFill patternType="gray125"/>
    </fill>
    <fill>
      <patternFill patternType="solid">
        <fgColor theme="5"/>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59999389629810485"/>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69">
    <xf numFmtId="0" fontId="0" fillId="0" borderId="0" xfId="0"/>
    <xf numFmtId="0" fontId="0" fillId="0" borderId="4" xfId="0" applyBorder="1"/>
    <xf numFmtId="0" fontId="0" fillId="0" borderId="7" xfId="0" applyBorder="1"/>
    <xf numFmtId="0" fontId="0" fillId="0" borderId="11" xfId="0" applyBorder="1"/>
    <xf numFmtId="0" fontId="0" fillId="0" borderId="13" xfId="0" applyBorder="1"/>
    <xf numFmtId="0" fontId="0" fillId="0" borderId="2" xfId="0" applyBorder="1"/>
    <xf numFmtId="0" fontId="0" fillId="0" borderId="0" xfId="0" applyAlignment="1">
      <alignment horizontal="right"/>
    </xf>
    <xf numFmtId="0" fontId="0" fillId="0" borderId="0" xfId="0" applyAlignment="1">
      <alignment horizontal="center"/>
    </xf>
    <xf numFmtId="0" fontId="0" fillId="0" borderId="3" xfId="0" applyBorder="1"/>
    <xf numFmtId="0" fontId="0" fillId="0" borderId="9" xfId="0" applyBorder="1"/>
    <xf numFmtId="0" fontId="0" fillId="0" borderId="5" xfId="0" applyBorder="1"/>
    <xf numFmtId="0" fontId="0" fillId="0" borderId="0" xfId="0" applyAlignment="1">
      <alignment horizontal="center"/>
    </xf>
    <xf numFmtId="0" fontId="0" fillId="3" borderId="0" xfId="0" applyFill="1" applyAlignment="1">
      <alignment horizontal="center"/>
    </xf>
    <xf numFmtId="0" fontId="0" fillId="0" borderId="0" xfId="0" applyAlignment="1">
      <alignment horizontal="left" wrapText="1"/>
    </xf>
    <xf numFmtId="0" fontId="0" fillId="0" borderId="0" xfId="0" applyFill="1" applyBorder="1"/>
    <xf numFmtId="0" fontId="0" fillId="0" borderId="0" xfId="0" applyAlignment="1">
      <alignment horizontal="left" vertical="top" wrapText="1"/>
    </xf>
    <xf numFmtId="0" fontId="0" fillId="0" borderId="21" xfId="0" applyBorder="1" applyAlignment="1">
      <alignment horizontal="center"/>
    </xf>
    <xf numFmtId="0" fontId="0" fillId="0" borderId="6" xfId="0" applyBorder="1"/>
    <xf numFmtId="0" fontId="0" fillId="0" borderId="10" xfId="0" applyBorder="1"/>
    <xf numFmtId="0" fontId="0" fillId="0" borderId="16" xfId="0" applyBorder="1"/>
    <xf numFmtId="0" fontId="0" fillId="0" borderId="14" xfId="0" applyBorder="1"/>
    <xf numFmtId="0" fontId="0" fillId="0" borderId="1" xfId="0" applyBorder="1"/>
    <xf numFmtId="0" fontId="0" fillId="0" borderId="12" xfId="0" applyBorder="1"/>
    <xf numFmtId="0" fontId="0" fillId="0" borderId="15" xfId="0" applyBorder="1"/>
    <xf numFmtId="0" fontId="0" fillId="0" borderId="19" xfId="0" applyBorder="1"/>
    <xf numFmtId="0" fontId="0" fillId="0" borderId="18" xfId="0" applyBorder="1"/>
    <xf numFmtId="0" fontId="0" fillId="0" borderId="0" xfId="0" applyAlignment="1">
      <alignment wrapText="1"/>
    </xf>
    <xf numFmtId="0" fontId="0" fillId="0" borderId="1" xfId="0" applyFill="1" applyBorder="1"/>
    <xf numFmtId="0" fontId="0" fillId="4" borderId="0" xfId="0" applyFill="1" applyBorder="1"/>
    <xf numFmtId="0" fontId="0" fillId="5" borderId="2" xfId="0" applyFill="1" applyBorder="1"/>
    <xf numFmtId="0" fontId="0" fillId="5" borderId="13" xfId="0" applyFill="1" applyBorder="1"/>
    <xf numFmtId="0" fontId="0" fillId="5" borderId="4" xfId="0" applyFill="1" applyBorder="1"/>
    <xf numFmtId="0" fontId="0" fillId="5" borderId="12" xfId="0" applyFill="1" applyBorder="1"/>
    <xf numFmtId="0" fontId="0" fillId="5" borderId="11" xfId="0" applyFill="1" applyBorder="1"/>
    <xf numFmtId="0" fontId="0" fillId="5" borderId="7" xfId="0" applyFill="1" applyBorder="1"/>
    <xf numFmtId="0" fontId="0" fillId="5" borderId="17" xfId="0" applyFill="1" applyBorder="1"/>
    <xf numFmtId="0" fontId="0" fillId="6" borderId="2" xfId="0" applyFill="1" applyBorder="1"/>
    <xf numFmtId="0" fontId="0" fillId="0" borderId="23" xfId="0" applyBorder="1"/>
    <xf numFmtId="0" fontId="0" fillId="0" borderId="24" xfId="0" applyBorder="1"/>
    <xf numFmtId="0" fontId="0" fillId="0" borderId="20" xfId="0" applyBorder="1" applyAlignment="1">
      <alignment horizontal="left"/>
    </xf>
    <xf numFmtId="0" fontId="0" fillId="2" borderId="17" xfId="0" applyFill="1" applyBorder="1"/>
    <xf numFmtId="0" fontId="0" fillId="0" borderId="0" xfId="0" applyFill="1"/>
    <xf numFmtId="0" fontId="0" fillId="0" borderId="25" xfId="0" applyBorder="1"/>
    <xf numFmtId="0" fontId="0" fillId="0" borderId="26" xfId="0" applyBorder="1"/>
    <xf numFmtId="0" fontId="0" fillId="0" borderId="27" xfId="0" applyBorder="1"/>
    <xf numFmtId="0" fontId="0" fillId="0" borderId="28" xfId="0" applyBorder="1"/>
    <xf numFmtId="0" fontId="0" fillId="0" borderId="29" xfId="0" applyBorder="1"/>
    <xf numFmtId="0" fontId="0" fillId="2" borderId="30" xfId="0" applyFill="1" applyBorder="1"/>
    <xf numFmtId="0" fontId="0" fillId="0" borderId="0" xfId="0" applyAlignment="1">
      <alignment vertical="top" wrapText="1"/>
    </xf>
    <xf numFmtId="0" fontId="0" fillId="0" borderId="1" xfId="0" applyBorder="1" applyAlignment="1">
      <alignment wrapText="1"/>
    </xf>
    <xf numFmtId="0" fontId="0" fillId="0" borderId="1" xfId="0" applyBorder="1" applyAlignment="1">
      <alignment horizontal="center" wrapText="1"/>
    </xf>
    <xf numFmtId="0" fontId="0" fillId="0" borderId="31" xfId="0" applyBorder="1"/>
    <xf numFmtId="0" fontId="0" fillId="2" borderId="8" xfId="0" applyFill="1" applyBorder="1"/>
    <xf numFmtId="0" fontId="0" fillId="0" borderId="5" xfId="0" applyBorder="1" applyAlignment="1">
      <alignment wrapText="1"/>
    </xf>
    <xf numFmtId="0" fontId="0" fillId="0" borderId="5" xfId="0" applyBorder="1" applyAlignment="1">
      <alignment vertical="top" wrapText="1"/>
    </xf>
    <xf numFmtId="0" fontId="0" fillId="0" borderId="32" xfId="0" applyBorder="1"/>
    <xf numFmtId="0" fontId="0" fillId="0" borderId="32" xfId="0" applyFill="1" applyBorder="1"/>
    <xf numFmtId="0" fontId="0" fillId="0" borderId="31" xfId="0" applyBorder="1" applyAlignment="1">
      <alignment wrapText="1"/>
    </xf>
    <xf numFmtId="0" fontId="0" fillId="0" borderId="7" xfId="0" applyBorder="1" applyAlignment="1">
      <alignment vertical="top" wrapText="1"/>
    </xf>
    <xf numFmtId="0" fontId="0" fillId="0" borderId="8" xfId="0" applyBorder="1" applyAlignment="1">
      <alignment vertical="top" wrapText="1"/>
    </xf>
    <xf numFmtId="0" fontId="0" fillId="0" borderId="0" xfId="0" applyFill="1" applyBorder="1" applyAlignment="1">
      <alignment horizontal="center"/>
    </xf>
    <xf numFmtId="0" fontId="1" fillId="7" borderId="1" xfId="0" applyFont="1" applyFill="1" applyBorder="1"/>
    <xf numFmtId="0" fontId="0" fillId="5" borderId="0" xfId="0" applyFill="1" applyBorder="1"/>
    <xf numFmtId="0" fontId="0" fillId="2" borderId="0" xfId="0" applyFill="1" applyBorder="1"/>
    <xf numFmtId="0" fontId="0" fillId="8" borderId="0" xfId="0" applyFill="1"/>
    <xf numFmtId="0" fontId="0" fillId="8" borderId="0" xfId="0" applyFill="1" applyBorder="1"/>
    <xf numFmtId="0" fontId="0" fillId="8" borderId="0" xfId="0" applyFill="1" applyBorder="1" applyAlignment="1">
      <alignment horizontal="center"/>
    </xf>
    <xf numFmtId="0" fontId="0" fillId="0" borderId="22" xfId="0" applyFill="1" applyBorder="1"/>
    <xf numFmtId="0" fontId="0" fillId="0" borderId="0"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59200-B345-4E9B-8A86-7C5E0BB9E79F}">
  <dimension ref="A2:AA55"/>
  <sheetViews>
    <sheetView tabSelected="1" topLeftCell="C1" workbookViewId="0">
      <selection activeCell="H53" sqref="H53"/>
    </sheetView>
  </sheetViews>
  <sheetFormatPr baseColWidth="10" defaultRowHeight="14.5" x14ac:dyDescent="0.35"/>
  <cols>
    <col min="1" max="1" width="11.7265625" bestFit="1" customWidth="1"/>
    <col min="2" max="2" width="14.36328125" bestFit="1" customWidth="1"/>
    <col min="4" max="4" width="12.453125" bestFit="1" customWidth="1"/>
    <col min="5" max="5" width="11.81640625" bestFit="1" customWidth="1"/>
    <col min="12" max="12" width="11.81640625" bestFit="1" customWidth="1"/>
    <col min="15" max="16" width="11.36328125" bestFit="1" customWidth="1"/>
  </cols>
  <sheetData>
    <row r="2" spans="1:27" ht="15" thickBot="1" x14ac:dyDescent="0.4">
      <c r="C2" s="39" t="s">
        <v>22</v>
      </c>
      <c r="D2" s="39"/>
    </row>
    <row r="3" spans="1:27" ht="15" customHeight="1" thickBot="1" x14ac:dyDescent="0.4">
      <c r="C3" s="5" t="s">
        <v>1</v>
      </c>
      <c r="D3" s="24">
        <v>2.5</v>
      </c>
      <c r="E3" s="24">
        <v>7.5</v>
      </c>
      <c r="F3" s="24">
        <v>12.5</v>
      </c>
      <c r="G3" s="25">
        <v>17.5</v>
      </c>
      <c r="O3" s="26"/>
      <c r="P3" s="48"/>
      <c r="Q3" s="48"/>
      <c r="R3" s="48"/>
      <c r="S3" s="48"/>
      <c r="T3" s="48"/>
      <c r="U3" s="48"/>
      <c r="V3" s="15" t="s">
        <v>20</v>
      </c>
      <c r="W3" s="15"/>
      <c r="X3" s="15"/>
      <c r="Y3" s="15"/>
      <c r="Z3" s="15"/>
      <c r="AA3" s="15"/>
    </row>
    <row r="4" spans="1:27" ht="15" thickBot="1" x14ac:dyDescent="0.4">
      <c r="A4" t="s">
        <v>7</v>
      </c>
      <c r="B4" s="5" t="s">
        <v>1</v>
      </c>
      <c r="C4" s="29" t="s">
        <v>6</v>
      </c>
      <c r="D4" s="33" t="s">
        <v>11</v>
      </c>
      <c r="E4" s="34" t="s">
        <v>12</v>
      </c>
      <c r="F4" s="34" t="s">
        <v>13</v>
      </c>
      <c r="G4" s="35" t="s">
        <v>14</v>
      </c>
      <c r="H4" s="29" t="s">
        <v>0</v>
      </c>
      <c r="J4" s="16" t="s">
        <v>21</v>
      </c>
      <c r="K4" s="16"/>
      <c r="L4" s="16"/>
      <c r="M4" s="16"/>
      <c r="N4" s="26"/>
      <c r="O4" s="50" t="s">
        <v>24</v>
      </c>
      <c r="P4" s="50"/>
      <c r="Q4" s="50"/>
      <c r="R4" s="50"/>
      <c r="S4" s="48"/>
      <c r="T4" s="48"/>
      <c r="U4" s="48"/>
      <c r="V4" s="15"/>
      <c r="W4" s="15"/>
      <c r="X4" s="15"/>
      <c r="Y4" s="15"/>
      <c r="Z4" s="15"/>
      <c r="AA4" s="15"/>
    </row>
    <row r="5" spans="1:27" x14ac:dyDescent="0.35">
      <c r="A5" t="s">
        <v>23</v>
      </c>
      <c r="B5" s="37">
        <v>3.4</v>
      </c>
      <c r="C5" s="30" t="s">
        <v>19</v>
      </c>
      <c r="D5" s="20">
        <v>22</v>
      </c>
      <c r="E5" s="23">
        <v>27</v>
      </c>
      <c r="F5" s="23">
        <v>21</v>
      </c>
      <c r="G5" s="19">
        <v>0</v>
      </c>
      <c r="H5" s="4">
        <f>SUM(D5:G5)</f>
        <v>70</v>
      </c>
      <c r="J5" s="21">
        <f>D5*B5</f>
        <v>74.8</v>
      </c>
      <c r="K5" s="21">
        <f>E5*B5</f>
        <v>91.8</v>
      </c>
      <c r="L5" s="21">
        <f>F5*B5</f>
        <v>71.399999999999991</v>
      </c>
      <c r="M5" s="21">
        <f>G5*B5</f>
        <v>0</v>
      </c>
      <c r="N5" s="26"/>
      <c r="O5" s="49">
        <f>B5*D5*B5</f>
        <v>254.32</v>
      </c>
      <c r="P5" s="49">
        <f>B5*E5*B5</f>
        <v>312.12</v>
      </c>
      <c r="Q5" s="49">
        <f>B5*F5*B5</f>
        <v>242.75999999999996</v>
      </c>
      <c r="R5" s="49">
        <f>B5*G5*B5</f>
        <v>0</v>
      </c>
      <c r="S5" s="48"/>
      <c r="T5" s="48"/>
      <c r="U5" s="48"/>
      <c r="V5" s="15"/>
      <c r="W5" s="15"/>
      <c r="X5" s="15"/>
      <c r="Y5" s="15"/>
      <c r="Z5" s="15"/>
      <c r="AA5" s="15"/>
    </row>
    <row r="6" spans="1:27" x14ac:dyDescent="0.35">
      <c r="B6" s="37">
        <v>4.2</v>
      </c>
      <c r="C6" s="31" t="s">
        <v>18</v>
      </c>
      <c r="D6" s="9">
        <v>15</v>
      </c>
      <c r="E6" s="21">
        <v>21</v>
      </c>
      <c r="F6" s="21">
        <v>13</v>
      </c>
      <c r="G6" s="8">
        <v>0</v>
      </c>
      <c r="H6" s="1">
        <f t="shared" ref="H6:H9" si="0">SUM(D6:G6)</f>
        <v>49</v>
      </c>
      <c r="J6" s="21">
        <f t="shared" ref="J6:J9" si="1">D6*B6</f>
        <v>63</v>
      </c>
      <c r="K6" s="21">
        <f t="shared" ref="K6:K9" si="2">E6*B6</f>
        <v>88.2</v>
      </c>
      <c r="L6" s="21">
        <f t="shared" ref="L6:L9" si="3">F6*B6</f>
        <v>54.6</v>
      </c>
      <c r="M6" s="21">
        <f t="shared" ref="M6:M9" si="4">G6*B6</f>
        <v>0</v>
      </c>
      <c r="N6" s="26"/>
      <c r="O6" s="49">
        <f t="shared" ref="O6:O10" si="5">B6*D6*B6</f>
        <v>264.60000000000002</v>
      </c>
      <c r="P6" s="49">
        <f t="shared" ref="P6:P9" si="6">B6*E6*B6</f>
        <v>370.44000000000005</v>
      </c>
      <c r="Q6" s="49">
        <f t="shared" ref="Q6:Q9" si="7">B6*F6*B6</f>
        <v>229.32000000000002</v>
      </c>
      <c r="R6" s="49">
        <f t="shared" ref="R6:R9" si="8">B6*G6*B6</f>
        <v>0</v>
      </c>
      <c r="S6" s="48"/>
      <c r="T6" s="48"/>
      <c r="U6" s="48"/>
      <c r="V6" s="15"/>
      <c r="W6" s="15"/>
      <c r="X6" s="15"/>
      <c r="Y6" s="15"/>
      <c r="Z6" s="15"/>
      <c r="AA6" s="15"/>
    </row>
    <row r="7" spans="1:27" x14ac:dyDescent="0.35">
      <c r="B7" s="37">
        <v>5</v>
      </c>
      <c r="C7" s="31" t="s">
        <v>17</v>
      </c>
      <c r="D7" s="9">
        <v>55</v>
      </c>
      <c r="E7" s="21">
        <v>12</v>
      </c>
      <c r="F7" s="21">
        <v>15</v>
      </c>
      <c r="G7" s="8">
        <v>23</v>
      </c>
      <c r="H7" s="1">
        <f t="shared" si="0"/>
        <v>105</v>
      </c>
      <c r="J7" s="21">
        <f t="shared" si="1"/>
        <v>275</v>
      </c>
      <c r="K7" s="21">
        <f t="shared" si="2"/>
        <v>60</v>
      </c>
      <c r="L7" s="21">
        <f t="shared" si="3"/>
        <v>75</v>
      </c>
      <c r="M7" s="21">
        <f t="shared" si="4"/>
        <v>115</v>
      </c>
      <c r="N7" s="26"/>
      <c r="O7" s="49">
        <f t="shared" si="5"/>
        <v>1375</v>
      </c>
      <c r="P7" s="49">
        <f t="shared" si="6"/>
        <v>300</v>
      </c>
      <c r="Q7" s="49">
        <f t="shared" si="7"/>
        <v>375</v>
      </c>
      <c r="R7" s="49">
        <f t="shared" si="8"/>
        <v>575</v>
      </c>
      <c r="S7" s="48"/>
      <c r="T7" s="48"/>
      <c r="U7" s="48"/>
      <c r="V7" s="15"/>
      <c r="W7" s="15"/>
      <c r="X7" s="15"/>
      <c r="Y7" s="15"/>
      <c r="Z7" s="15"/>
      <c r="AA7" s="15"/>
    </row>
    <row r="8" spans="1:27" x14ac:dyDescent="0.35">
      <c r="B8" s="37">
        <v>5.8</v>
      </c>
      <c r="C8" s="31" t="s">
        <v>16</v>
      </c>
      <c r="D8" s="9">
        <v>0</v>
      </c>
      <c r="E8" s="21">
        <v>0</v>
      </c>
      <c r="F8" s="21">
        <v>25</v>
      </c>
      <c r="G8" s="8">
        <v>45</v>
      </c>
      <c r="H8" s="1">
        <f t="shared" si="0"/>
        <v>70</v>
      </c>
      <c r="J8" s="21">
        <f t="shared" si="1"/>
        <v>0</v>
      </c>
      <c r="K8" s="21">
        <f t="shared" si="2"/>
        <v>0</v>
      </c>
      <c r="L8" s="21">
        <f t="shared" si="3"/>
        <v>145</v>
      </c>
      <c r="M8" s="21">
        <f t="shared" si="4"/>
        <v>261</v>
      </c>
      <c r="N8" s="26"/>
      <c r="O8" s="49">
        <f t="shared" si="5"/>
        <v>0</v>
      </c>
      <c r="P8" s="49">
        <f t="shared" si="6"/>
        <v>0</v>
      </c>
      <c r="Q8" s="49">
        <f t="shared" si="7"/>
        <v>841</v>
      </c>
      <c r="R8" s="49">
        <f t="shared" si="8"/>
        <v>1513.8</v>
      </c>
      <c r="S8" s="48"/>
      <c r="T8" s="48"/>
      <c r="U8" s="48"/>
      <c r="V8" s="15"/>
      <c r="W8" s="15"/>
      <c r="X8" s="15"/>
      <c r="Y8" s="15"/>
      <c r="Z8" s="15"/>
      <c r="AA8" s="15"/>
    </row>
    <row r="9" spans="1:27" ht="15" thickBot="1" x14ac:dyDescent="0.4">
      <c r="B9" s="38">
        <v>6.6</v>
      </c>
      <c r="C9" s="32" t="s">
        <v>15</v>
      </c>
      <c r="D9" s="18">
        <v>0</v>
      </c>
      <c r="E9" s="10">
        <v>14</v>
      </c>
      <c r="F9" s="10">
        <v>14</v>
      </c>
      <c r="G9" s="17">
        <v>27</v>
      </c>
      <c r="H9" s="22">
        <f t="shared" si="0"/>
        <v>55</v>
      </c>
      <c r="J9" s="10">
        <f t="shared" si="1"/>
        <v>0</v>
      </c>
      <c r="K9" s="10">
        <f t="shared" si="2"/>
        <v>92.399999999999991</v>
      </c>
      <c r="L9" s="10">
        <f t="shared" si="3"/>
        <v>92.399999999999991</v>
      </c>
      <c r="M9" s="10">
        <f t="shared" si="4"/>
        <v>178.2</v>
      </c>
      <c r="N9" s="26"/>
      <c r="O9" s="49">
        <f t="shared" si="5"/>
        <v>0</v>
      </c>
      <c r="P9" s="49">
        <f t="shared" si="6"/>
        <v>609.83999999999992</v>
      </c>
      <c r="Q9" s="49">
        <f t="shared" si="7"/>
        <v>609.83999999999992</v>
      </c>
      <c r="R9" s="49">
        <f t="shared" si="8"/>
        <v>1176.1199999999999</v>
      </c>
      <c r="S9" s="48"/>
      <c r="T9" s="48"/>
      <c r="U9" s="48"/>
      <c r="V9" s="15"/>
      <c r="W9" s="15"/>
      <c r="X9" s="15"/>
      <c r="Y9" s="15"/>
      <c r="Z9" s="15"/>
      <c r="AA9" s="15"/>
    </row>
    <row r="10" spans="1:27" ht="15" thickBot="1" x14ac:dyDescent="0.4">
      <c r="C10" s="29" t="s">
        <v>0</v>
      </c>
      <c r="D10" s="3">
        <f>SUM(D5:D9)</f>
        <v>92</v>
      </c>
      <c r="E10" s="2">
        <f t="shared" ref="E10:G10" si="9">SUM(E5:E9)</f>
        <v>74</v>
      </c>
      <c r="F10" s="2">
        <f t="shared" si="9"/>
        <v>88</v>
      </c>
      <c r="G10" s="40">
        <f t="shared" si="9"/>
        <v>95</v>
      </c>
      <c r="H10" s="36">
        <f>SUM(D10:G10)</f>
        <v>349</v>
      </c>
      <c r="J10" s="42">
        <f>SUM(J5:J9)</f>
        <v>412.8</v>
      </c>
      <c r="K10" s="43">
        <f t="shared" ref="K10:M10" si="10">SUM(K5:K9)</f>
        <v>332.4</v>
      </c>
      <c r="L10" s="43">
        <f t="shared" si="10"/>
        <v>438.4</v>
      </c>
      <c r="M10" s="44">
        <f t="shared" si="10"/>
        <v>554.20000000000005</v>
      </c>
      <c r="N10" s="26"/>
      <c r="O10" s="53">
        <f>SUM(O5:O9)</f>
        <v>1893.92</v>
      </c>
      <c r="P10" s="54">
        <f>SUM(P5:P9)</f>
        <v>1592.4</v>
      </c>
      <c r="Q10" s="54">
        <f>SUM(Q5:Q9)</f>
        <v>2297.92</v>
      </c>
      <c r="R10" s="54">
        <f>SUM(R5:R9)</f>
        <v>3264.92</v>
      </c>
      <c r="S10" s="48"/>
      <c r="T10" s="48"/>
      <c r="U10" s="48"/>
      <c r="V10" s="15"/>
      <c r="W10" s="15"/>
      <c r="X10" s="15"/>
      <c r="Y10" s="15"/>
      <c r="Z10" s="15"/>
      <c r="AA10" s="15"/>
    </row>
    <row r="11" spans="1:27" ht="15" thickBot="1" x14ac:dyDescent="0.4">
      <c r="J11" s="45">
        <f>J10/D10</f>
        <v>4.4869565217391303</v>
      </c>
      <c r="K11" s="46">
        <f t="shared" ref="K11:M11" si="11">K10/E10</f>
        <v>4.4918918918918918</v>
      </c>
      <c r="L11" s="46">
        <f t="shared" si="11"/>
        <v>4.9818181818181815</v>
      </c>
      <c r="M11" s="47">
        <f>M10/G10</f>
        <v>5.8336842105263162</v>
      </c>
      <c r="O11" s="57">
        <f>O10/D10</f>
        <v>20.58608695652174</v>
      </c>
      <c r="P11" s="58">
        <f>P10/E10</f>
        <v>21.518918918918921</v>
      </c>
      <c r="Q11" s="58">
        <f t="shared" ref="Q11:R11" si="12">Q10/F10</f>
        <v>26.112727272727273</v>
      </c>
      <c r="R11" s="59">
        <f>R10/G10</f>
        <v>34.367578947368422</v>
      </c>
      <c r="S11" s="48"/>
      <c r="T11" s="48"/>
      <c r="U11" s="48"/>
      <c r="V11" s="15"/>
      <c r="W11" s="15"/>
      <c r="X11" s="15"/>
      <c r="Y11" s="15"/>
      <c r="Z11" s="15"/>
      <c r="AA11" s="15"/>
    </row>
    <row r="12" spans="1:27" ht="15" thickBot="1" x14ac:dyDescent="0.4">
      <c r="O12" s="55">
        <f>O11-(J11*J11)</f>
        <v>0.4533081285444247</v>
      </c>
      <c r="P12" s="55">
        <f>P11-(K11*K11)</f>
        <v>1.3418261504748017</v>
      </c>
      <c r="Q12" s="55">
        <f t="shared" ref="P12:R12" si="13">Q11-(L11*L11)</f>
        <v>1.2942148760330632</v>
      </c>
      <c r="R12" s="56">
        <f>R11-(M11*M11)</f>
        <v>0.33570747922437505</v>
      </c>
    </row>
    <row r="13" spans="1:27" ht="15" thickBot="1" x14ac:dyDescent="0.4">
      <c r="I13" s="41"/>
      <c r="O13" s="51">
        <f>SQRT(O12)</f>
        <v>0.67328161161910893</v>
      </c>
      <c r="P13" s="2">
        <f>SQRT(P12)</f>
        <v>1.1583721985936997</v>
      </c>
      <c r="Q13" s="2">
        <f t="shared" ref="P13:R13" si="14">SQRT(Q12)</f>
        <v>1.137635651706232</v>
      </c>
      <c r="R13" s="52">
        <f t="shared" si="14"/>
        <v>0.57940269176486836</v>
      </c>
    </row>
    <row r="14" spans="1:27" x14ac:dyDescent="0.35">
      <c r="R14" s="13" t="s">
        <v>25</v>
      </c>
      <c r="S14" s="13"/>
      <c r="T14" s="13"/>
    </row>
    <row r="15" spans="1:27" x14ac:dyDescent="0.35">
      <c r="R15" s="13"/>
      <c r="S15" s="13"/>
      <c r="T15" s="13"/>
    </row>
    <row r="16" spans="1:27" ht="14.5" customHeight="1" x14ac:dyDescent="0.35">
      <c r="A16" s="15" t="s">
        <v>26</v>
      </c>
      <c r="B16" s="15"/>
      <c r="C16" s="15"/>
      <c r="D16" s="15"/>
      <c r="E16" s="15"/>
      <c r="F16" s="15"/>
      <c r="G16" s="15"/>
      <c r="H16" s="15"/>
      <c r="I16" s="15"/>
      <c r="J16" s="15"/>
      <c r="R16" s="13"/>
      <c r="S16" s="13"/>
      <c r="T16" s="13"/>
    </row>
    <row r="17" spans="1:18" x14ac:dyDescent="0.35">
      <c r="A17" s="15"/>
      <c r="B17" s="15"/>
      <c r="C17" s="15"/>
      <c r="D17" s="15"/>
      <c r="E17" s="15"/>
      <c r="F17" s="15"/>
      <c r="G17" s="15"/>
      <c r="H17" s="15"/>
      <c r="I17" s="15"/>
      <c r="J17" s="15"/>
    </row>
    <row r="19" spans="1:18" ht="15" thickBot="1" x14ac:dyDescent="0.4">
      <c r="D19" s="39" t="s">
        <v>27</v>
      </c>
      <c r="E19" s="39"/>
    </row>
    <row r="20" spans="1:18" ht="15" thickBot="1" x14ac:dyDescent="0.4">
      <c r="D20" s="5" t="s">
        <v>1</v>
      </c>
      <c r="E20" s="24">
        <v>2.5</v>
      </c>
      <c r="F20" s="24">
        <v>7.5</v>
      </c>
      <c r="G20" s="24">
        <v>12.5</v>
      </c>
      <c r="H20" s="25">
        <v>17.5</v>
      </c>
    </row>
    <row r="21" spans="1:18" ht="15" thickBot="1" x14ac:dyDescent="0.4">
      <c r="B21" t="s">
        <v>28</v>
      </c>
      <c r="C21" s="5" t="s">
        <v>1</v>
      </c>
      <c r="D21" s="29" t="s">
        <v>6</v>
      </c>
      <c r="E21" s="33" t="s">
        <v>11</v>
      </c>
      <c r="F21" s="34" t="s">
        <v>12</v>
      </c>
      <c r="G21" s="34" t="s">
        <v>13</v>
      </c>
      <c r="H21" s="35" t="s">
        <v>14</v>
      </c>
      <c r="I21" s="29" t="s">
        <v>0</v>
      </c>
      <c r="K21" s="14"/>
      <c r="L21" s="62" t="s">
        <v>31</v>
      </c>
      <c r="M21" s="62" t="s">
        <v>30</v>
      </c>
      <c r="N21" s="14"/>
      <c r="O21" s="62" t="s">
        <v>31</v>
      </c>
      <c r="P21" s="62" t="s">
        <v>30</v>
      </c>
      <c r="Q21" s="14"/>
      <c r="R21" s="14"/>
    </row>
    <row r="22" spans="1:18" x14ac:dyDescent="0.35">
      <c r="C22" s="37">
        <v>3.4</v>
      </c>
      <c r="D22" s="30" t="s">
        <v>19</v>
      </c>
      <c r="E22" s="20">
        <v>22</v>
      </c>
      <c r="F22" s="23">
        <v>27</v>
      </c>
      <c r="G22" s="23">
        <v>21</v>
      </c>
      <c r="H22" s="19">
        <v>0</v>
      </c>
      <c r="I22" s="4">
        <f>SUM(E22:H22)</f>
        <v>70</v>
      </c>
      <c r="K22" s="14"/>
      <c r="L22" s="14">
        <f>I22*C22</f>
        <v>238</v>
      </c>
      <c r="M22">
        <f>E20*E27</f>
        <v>230</v>
      </c>
      <c r="O22">
        <f>L22*C22</f>
        <v>809.19999999999993</v>
      </c>
      <c r="P22">
        <f>M22*E20</f>
        <v>575</v>
      </c>
    </row>
    <row r="23" spans="1:18" x14ac:dyDescent="0.35">
      <c r="C23" s="37">
        <v>4.2</v>
      </c>
      <c r="D23" s="31" t="s">
        <v>18</v>
      </c>
      <c r="E23" s="9">
        <v>15</v>
      </c>
      <c r="F23" s="21">
        <v>21</v>
      </c>
      <c r="G23" s="21">
        <v>13</v>
      </c>
      <c r="H23" s="8">
        <v>0</v>
      </c>
      <c r="I23" s="1">
        <f t="shared" ref="I23:I26" si="15">SUM(E23:H23)</f>
        <v>49</v>
      </c>
      <c r="K23" s="14"/>
      <c r="L23" s="14">
        <f t="shared" ref="L23:L26" si="16">I23*C23</f>
        <v>205.8</v>
      </c>
      <c r="M23">
        <f>F20*F27</f>
        <v>555</v>
      </c>
      <c r="N23" s="14"/>
      <c r="O23">
        <f>L23*C23</f>
        <v>864.36000000000013</v>
      </c>
      <c r="P23">
        <f>M23*F20</f>
        <v>4162.5</v>
      </c>
      <c r="Q23" s="14"/>
      <c r="R23" s="14"/>
    </row>
    <row r="24" spans="1:18" x14ac:dyDescent="0.35">
      <c r="C24" s="37">
        <v>5</v>
      </c>
      <c r="D24" s="31" t="s">
        <v>17</v>
      </c>
      <c r="E24" s="9">
        <v>55</v>
      </c>
      <c r="F24" s="21">
        <v>12</v>
      </c>
      <c r="G24" s="21">
        <v>15</v>
      </c>
      <c r="H24" s="8">
        <v>23</v>
      </c>
      <c r="I24" s="1">
        <f t="shared" si="15"/>
        <v>105</v>
      </c>
      <c r="K24" s="14"/>
      <c r="L24" s="14">
        <f t="shared" si="16"/>
        <v>525</v>
      </c>
      <c r="M24">
        <f>G20*G27</f>
        <v>1100</v>
      </c>
      <c r="N24" s="14"/>
      <c r="O24">
        <f>L24*C24</f>
        <v>2625</v>
      </c>
      <c r="P24">
        <f>M24*G20</f>
        <v>13750</v>
      </c>
      <c r="Q24" s="14"/>
      <c r="R24" s="14"/>
    </row>
    <row r="25" spans="1:18" x14ac:dyDescent="0.35">
      <c r="C25" s="37">
        <v>5.8</v>
      </c>
      <c r="D25" s="31" t="s">
        <v>16</v>
      </c>
      <c r="E25" s="9">
        <v>0</v>
      </c>
      <c r="F25" s="21">
        <v>0</v>
      </c>
      <c r="G25" s="21">
        <v>25</v>
      </c>
      <c r="H25" s="8">
        <v>45</v>
      </c>
      <c r="I25" s="1">
        <f t="shared" si="15"/>
        <v>70</v>
      </c>
      <c r="K25" s="14"/>
      <c r="L25" s="14">
        <f t="shared" si="16"/>
        <v>406</v>
      </c>
      <c r="M25">
        <f>H20*H27</f>
        <v>1662.5</v>
      </c>
      <c r="N25" s="14"/>
      <c r="O25">
        <f t="shared" ref="O23:O26" si="17">L25*C25</f>
        <v>2354.7999999999997</v>
      </c>
      <c r="P25">
        <f>M25*H20</f>
        <v>29093.75</v>
      </c>
      <c r="Q25" s="14"/>
      <c r="R25" s="14"/>
    </row>
    <row r="26" spans="1:18" ht="15" thickBot="1" x14ac:dyDescent="0.4">
      <c r="C26" s="38">
        <v>6.6</v>
      </c>
      <c r="D26" s="32" t="s">
        <v>15</v>
      </c>
      <c r="E26" s="18">
        <v>0</v>
      </c>
      <c r="F26" s="10">
        <v>14</v>
      </c>
      <c r="G26" s="10">
        <v>14</v>
      </c>
      <c r="H26" s="17">
        <v>27</v>
      </c>
      <c r="I26" s="22">
        <f t="shared" si="15"/>
        <v>55</v>
      </c>
      <c r="K26" s="14"/>
      <c r="L26" s="14">
        <f>I26*C26</f>
        <v>363</v>
      </c>
      <c r="M26" s="14"/>
      <c r="N26" s="14"/>
      <c r="O26">
        <f>L26*C26</f>
        <v>2395.7999999999997</v>
      </c>
      <c r="P26" s="14"/>
      <c r="Q26" s="14"/>
      <c r="R26" s="14"/>
    </row>
    <row r="27" spans="1:18" ht="15" thickBot="1" x14ac:dyDescent="0.4">
      <c r="D27" s="29" t="s">
        <v>0</v>
      </c>
      <c r="E27" s="3">
        <f>SUM(E22:E26)</f>
        <v>92</v>
      </c>
      <c r="F27" s="2">
        <f t="shared" ref="F27" si="18">SUM(F22:F26)</f>
        <v>74</v>
      </c>
      <c r="G27" s="2">
        <f t="shared" ref="G27" si="19">SUM(G22:G26)</f>
        <v>88</v>
      </c>
      <c r="H27" s="40">
        <f t="shared" ref="H27" si="20">SUM(H22:H26)</f>
        <v>95</v>
      </c>
      <c r="I27" s="36">
        <f>SUM(E27:H27)</f>
        <v>349</v>
      </c>
      <c r="K27" s="14"/>
      <c r="L27" s="28" t="s">
        <v>33</v>
      </c>
      <c r="M27" s="28" t="s">
        <v>34</v>
      </c>
      <c r="N27" s="14"/>
      <c r="O27" s="14" t="s">
        <v>34</v>
      </c>
      <c r="P27" s="14" t="s">
        <v>34</v>
      </c>
      <c r="Q27" s="14"/>
      <c r="R27" s="14"/>
    </row>
    <row r="28" spans="1:18" x14ac:dyDescent="0.35">
      <c r="K28" s="14"/>
      <c r="L28" s="28">
        <f>SUM(L22:L26)</f>
        <v>1737.8</v>
      </c>
      <c r="M28" s="28">
        <f>SUM(M22:M26)</f>
        <v>3547.5</v>
      </c>
      <c r="N28" s="14"/>
      <c r="O28" s="14">
        <f>SUM(O22:O26)</f>
        <v>9049.159999999998</v>
      </c>
      <c r="P28" s="14">
        <f>SUM(P22:P25)</f>
        <v>47581.25</v>
      </c>
      <c r="Q28" s="14"/>
      <c r="R28" s="14"/>
    </row>
    <row r="29" spans="1:18" x14ac:dyDescent="0.35">
      <c r="B29" s="14"/>
      <c r="C29" s="14"/>
      <c r="D29" s="14"/>
      <c r="E29" s="27">
        <f>E22*C22*$E$20</f>
        <v>187</v>
      </c>
      <c r="F29" s="27">
        <f>$F$20*F22*C22</f>
        <v>688.5</v>
      </c>
      <c r="G29" s="27">
        <f>$G$20*G22*C22</f>
        <v>892.5</v>
      </c>
      <c r="H29" s="27">
        <f>H22*C22*$H$20</f>
        <v>0</v>
      </c>
      <c r="I29" s="14"/>
      <c r="J29" s="14"/>
      <c r="K29" s="14"/>
      <c r="L29" s="63" t="s">
        <v>9</v>
      </c>
      <c r="M29" s="63" t="s">
        <v>8</v>
      </c>
      <c r="N29" s="14"/>
      <c r="O29" s="14"/>
      <c r="P29" s="14"/>
      <c r="Q29" s="14"/>
      <c r="R29" s="14"/>
    </row>
    <row r="30" spans="1:18" x14ac:dyDescent="0.35">
      <c r="A30" t="s">
        <v>3</v>
      </c>
      <c r="B30" s="14"/>
      <c r="C30" s="14"/>
      <c r="D30" s="14"/>
      <c r="E30" s="27">
        <f t="shared" ref="E30:E33" si="21">E23*C23*$E$20</f>
        <v>157.5</v>
      </c>
      <c r="F30" s="27">
        <f t="shared" ref="F30:F33" si="22">$F$20*F23*C23</f>
        <v>661.5</v>
      </c>
      <c r="G30" s="27">
        <f t="shared" ref="G30:G33" si="23">$G$20*G23*C23</f>
        <v>682.5</v>
      </c>
      <c r="H30" s="27">
        <f t="shared" ref="H30:H33" si="24">H23*C23*$H$20</f>
        <v>0</v>
      </c>
      <c r="I30" s="14"/>
      <c r="J30" s="14"/>
      <c r="K30" s="14"/>
      <c r="L30" s="63">
        <f>L28/I27</f>
        <v>4.9793696275071628</v>
      </c>
      <c r="M30" s="63">
        <f>M28/I27</f>
        <v>10.164756446991404</v>
      </c>
      <c r="N30" s="14"/>
      <c r="O30" s="14">
        <f>O28/I27</f>
        <v>25.928825214899707</v>
      </c>
      <c r="P30" s="14">
        <f>P28/I27</f>
        <v>136.33595988538681</v>
      </c>
      <c r="Q30" s="14"/>
      <c r="R30" s="14"/>
    </row>
    <row r="31" spans="1:18" x14ac:dyDescent="0.35">
      <c r="B31" s="14"/>
      <c r="C31" s="14"/>
      <c r="D31" s="14"/>
      <c r="E31" s="27">
        <f t="shared" si="21"/>
        <v>687.5</v>
      </c>
      <c r="F31" s="27">
        <f t="shared" si="22"/>
        <v>450</v>
      </c>
      <c r="G31" s="27">
        <f t="shared" si="23"/>
        <v>937.5</v>
      </c>
      <c r="H31" s="27">
        <f t="shared" si="24"/>
        <v>2012.5</v>
      </c>
      <c r="I31" s="14"/>
      <c r="J31" s="14"/>
      <c r="K31" s="14"/>
      <c r="L31" s="14" t="s">
        <v>35</v>
      </c>
      <c r="M31" s="14" t="s">
        <v>36</v>
      </c>
      <c r="N31" s="14"/>
      <c r="O31" s="14" t="s">
        <v>38</v>
      </c>
      <c r="P31" s="65" t="s">
        <v>38</v>
      </c>
      <c r="R31" s="14"/>
    </row>
    <row r="32" spans="1:18" x14ac:dyDescent="0.35">
      <c r="B32" s="14"/>
      <c r="C32" s="14"/>
      <c r="D32" s="14"/>
      <c r="E32" s="27">
        <f t="shared" si="21"/>
        <v>0</v>
      </c>
      <c r="F32" s="27">
        <f t="shared" si="22"/>
        <v>0</v>
      </c>
      <c r="G32" s="27">
        <f t="shared" si="23"/>
        <v>1812.5</v>
      </c>
      <c r="H32" s="27">
        <f t="shared" si="24"/>
        <v>4567.5</v>
      </c>
      <c r="I32" s="14"/>
      <c r="J32" s="14"/>
      <c r="K32" s="14"/>
      <c r="L32" s="14">
        <f>L30*L30</f>
        <v>24.794121887340822</v>
      </c>
      <c r="M32" s="14">
        <f>M30*M30</f>
        <v>103.32227362665333</v>
      </c>
      <c r="N32" s="14"/>
      <c r="O32">
        <f>O30-L32</f>
        <v>1.1347033275588849</v>
      </c>
      <c r="P32" s="64">
        <f>P30-M32</f>
        <v>33.013686258733486</v>
      </c>
    </row>
    <row r="33" spans="2:17" x14ac:dyDescent="0.35">
      <c r="B33" s="14"/>
      <c r="C33" s="14"/>
      <c r="D33" s="14"/>
      <c r="E33" s="27">
        <f t="shared" si="21"/>
        <v>0</v>
      </c>
      <c r="F33" s="27">
        <f t="shared" si="22"/>
        <v>693</v>
      </c>
      <c r="G33" s="27">
        <f t="shared" si="23"/>
        <v>1155</v>
      </c>
      <c r="H33" s="27">
        <f t="shared" si="24"/>
        <v>3118.5</v>
      </c>
      <c r="I33" s="14"/>
      <c r="J33" s="14"/>
      <c r="K33" s="14"/>
      <c r="L33" s="14"/>
      <c r="M33" s="14"/>
      <c r="N33" s="14"/>
      <c r="O33" t="s">
        <v>37</v>
      </c>
      <c r="P33" t="s">
        <v>37</v>
      </c>
    </row>
    <row r="34" spans="2:17" x14ac:dyDescent="0.35">
      <c r="B34" s="14"/>
      <c r="C34" s="14"/>
      <c r="D34" s="14"/>
      <c r="E34" s="14"/>
      <c r="F34" s="14"/>
      <c r="G34" s="14"/>
      <c r="H34" s="14"/>
      <c r="I34" s="14"/>
      <c r="J34" s="14"/>
      <c r="K34" s="14"/>
      <c r="L34" s="14"/>
      <c r="M34" s="14"/>
      <c r="N34" s="14"/>
      <c r="O34">
        <f>SQRT(O32)</f>
        <v>1.0652245432578451</v>
      </c>
      <c r="P34">
        <f>SQRT(P32)</f>
        <v>5.7457537589713574</v>
      </c>
    </row>
    <row r="35" spans="2:17" x14ac:dyDescent="0.35">
      <c r="B35" s="14"/>
      <c r="C35" s="14"/>
      <c r="D35" s="14"/>
      <c r="E35" s="27">
        <f>SUM(E29:E33)</f>
        <v>1032</v>
      </c>
      <c r="F35" s="27">
        <f t="shared" ref="F35:G35" si="25">SUM(F29:F33)</f>
        <v>2493</v>
      </c>
      <c r="G35" s="27">
        <f t="shared" si="25"/>
        <v>5480</v>
      </c>
      <c r="H35" s="27">
        <f>SUM(H29:H33)</f>
        <v>9698.5</v>
      </c>
      <c r="I35" s="27" t="s">
        <v>29</v>
      </c>
      <c r="J35" s="61">
        <f>SUM(E35:H35)</f>
        <v>18703.5</v>
      </c>
      <c r="K35" s="27">
        <f>J35/I27</f>
        <v>53.591690544412607</v>
      </c>
      <c r="L35" s="60" t="s">
        <v>10</v>
      </c>
      <c r="M35" s="64">
        <f>L30*M30</f>
        <v>50.614079523156619</v>
      </c>
      <c r="N35" s="6" t="s">
        <v>5</v>
      </c>
      <c r="O35" s="14">
        <f>K35-M35</f>
        <v>2.9776110212559885</v>
      </c>
    </row>
    <row r="36" spans="2:17" x14ac:dyDescent="0.35">
      <c r="B36" s="14"/>
      <c r="C36" s="14"/>
      <c r="D36" s="14"/>
      <c r="E36" s="14"/>
      <c r="F36" s="14"/>
      <c r="G36" s="14"/>
      <c r="H36" s="14"/>
      <c r="I36" s="14"/>
      <c r="J36" s="14"/>
      <c r="L36" s="14"/>
      <c r="M36" s="66" t="s">
        <v>32</v>
      </c>
      <c r="N36" s="14"/>
      <c r="O36" t="s">
        <v>2</v>
      </c>
    </row>
    <row r="37" spans="2:17" x14ac:dyDescent="0.35">
      <c r="B37" s="14"/>
      <c r="C37" s="14"/>
      <c r="D37" s="14"/>
      <c r="E37" s="14"/>
      <c r="F37" s="14"/>
      <c r="G37" s="14"/>
      <c r="H37" s="14"/>
      <c r="I37" s="14"/>
      <c r="J37" s="14"/>
      <c r="K37" s="60"/>
      <c r="L37" s="14"/>
      <c r="M37" s="14"/>
      <c r="N37" s="14"/>
    </row>
    <row r="38" spans="2:17" x14ac:dyDescent="0.35">
      <c r="B38" s="14"/>
      <c r="C38" s="14"/>
      <c r="D38" s="14"/>
      <c r="E38" s="14"/>
      <c r="F38" s="14"/>
      <c r="G38" s="14"/>
      <c r="H38" s="14"/>
      <c r="I38" s="14"/>
      <c r="J38" s="14"/>
      <c r="K38" s="14"/>
      <c r="L38" s="14" t="s">
        <v>43</v>
      </c>
      <c r="M38" s="14">
        <f>SQRT(M35)</f>
        <v>7.1143572811011273</v>
      </c>
      <c r="N38" s="14"/>
    </row>
    <row r="39" spans="2:17" x14ac:dyDescent="0.35">
      <c r="B39" s="14" t="s">
        <v>39</v>
      </c>
      <c r="C39" s="14"/>
      <c r="D39" s="14"/>
      <c r="E39" s="14"/>
      <c r="F39" s="14"/>
      <c r="G39" s="14"/>
      <c r="H39" s="14"/>
      <c r="I39" s="14"/>
      <c r="J39" s="14"/>
      <c r="K39" s="14"/>
      <c r="L39" s="14"/>
      <c r="M39" s="14"/>
      <c r="N39" s="14"/>
    </row>
    <row r="40" spans="2:17" x14ac:dyDescent="0.35">
      <c r="B40" s="14"/>
      <c r="C40" s="14"/>
      <c r="D40" s="14"/>
      <c r="E40" s="14"/>
      <c r="F40" s="14"/>
      <c r="G40" s="14"/>
      <c r="H40" s="14"/>
      <c r="I40" s="14"/>
      <c r="J40" s="14"/>
      <c r="K40" s="14"/>
      <c r="L40" s="14"/>
      <c r="M40" s="14"/>
      <c r="N40" s="14"/>
    </row>
    <row r="41" spans="2:17" x14ac:dyDescent="0.35">
      <c r="B41" s="14"/>
      <c r="C41" s="14"/>
      <c r="D41" s="14"/>
      <c r="E41" s="14" t="s">
        <v>39</v>
      </c>
      <c r="F41" s="14">
        <f>O35</f>
        <v>2.9776110212559885</v>
      </c>
      <c r="G41" s="14">
        <f>F41/F42</f>
        <v>9.0193230708015437E-2</v>
      </c>
      <c r="H41" s="14"/>
      <c r="I41" s="14"/>
      <c r="J41" s="14"/>
      <c r="K41" s="14"/>
      <c r="L41" s="14"/>
      <c r="M41" s="14"/>
      <c r="N41" s="14"/>
    </row>
    <row r="42" spans="2:17" x14ac:dyDescent="0.35">
      <c r="B42" s="14"/>
      <c r="C42" s="14"/>
      <c r="D42" s="14"/>
      <c r="E42" s="14"/>
      <c r="F42" s="67">
        <f>P32</f>
        <v>33.013686258733486</v>
      </c>
      <c r="G42" s="14"/>
      <c r="H42" s="14"/>
      <c r="I42" s="14"/>
      <c r="J42" s="14"/>
      <c r="K42" s="14"/>
      <c r="L42" s="14"/>
      <c r="M42" s="14"/>
      <c r="N42" s="14"/>
    </row>
    <row r="45" spans="2:17" x14ac:dyDescent="0.35">
      <c r="E45" t="s">
        <v>40</v>
      </c>
      <c r="F45">
        <f>L30</f>
        <v>4.9793696275071628</v>
      </c>
      <c r="G45" s="7" t="s">
        <v>10</v>
      </c>
      <c r="H45">
        <f>G41</f>
        <v>9.0193230708015437E-2</v>
      </c>
      <c r="I45" t="s">
        <v>41</v>
      </c>
      <c r="J45">
        <f>M30</f>
        <v>10.164756446991404</v>
      </c>
      <c r="K45" t="s">
        <v>4</v>
      </c>
      <c r="L45">
        <f>F45-(H45*J45)</f>
        <v>4.0625774041928802</v>
      </c>
      <c r="N45" s="12" t="s">
        <v>42</v>
      </c>
      <c r="O45" s="12"/>
      <c r="P45" s="12"/>
      <c r="Q45" s="12"/>
    </row>
    <row r="47" spans="2:17" x14ac:dyDescent="0.35">
      <c r="N47">
        <f>L45+G41*7</f>
        <v>4.6939300191489881</v>
      </c>
      <c r="O47">
        <f>N47*1000000</f>
        <v>4693930.0191489877</v>
      </c>
    </row>
    <row r="49" spans="4:15" x14ac:dyDescent="0.35">
      <c r="N49">
        <f>L45+G41*25</f>
        <v>6.3174081718932662</v>
      </c>
      <c r="O49">
        <f>N49*1000000</f>
        <v>6317408.171893266</v>
      </c>
    </row>
    <row r="50" spans="4:15" x14ac:dyDescent="0.35">
      <c r="E50" s="11" t="s">
        <v>44</v>
      </c>
      <c r="F50" s="11"/>
      <c r="G50" s="11"/>
    </row>
    <row r="52" spans="4:15" x14ac:dyDescent="0.35">
      <c r="D52" t="s">
        <v>45</v>
      </c>
      <c r="E52">
        <f>F41/M38</f>
        <v>0.41853549148646746</v>
      </c>
      <c r="G52" t="s">
        <v>46</v>
      </c>
      <c r="H52">
        <f>E52*E52</f>
        <v>0.17517195763381888</v>
      </c>
      <c r="I52" s="68"/>
      <c r="J52" s="68"/>
      <c r="K52" s="68"/>
      <c r="L52" s="68"/>
      <c r="M52" s="68"/>
      <c r="N52" s="68"/>
    </row>
    <row r="53" spans="4:15" x14ac:dyDescent="0.35">
      <c r="I53" s="68"/>
      <c r="J53" s="68"/>
      <c r="K53" s="68"/>
      <c r="L53" s="68"/>
      <c r="M53" s="68"/>
      <c r="N53" s="68"/>
    </row>
    <row r="54" spans="4:15" x14ac:dyDescent="0.35">
      <c r="I54" s="68"/>
      <c r="J54" s="68"/>
      <c r="K54" s="68"/>
      <c r="L54" s="68"/>
      <c r="M54" s="68"/>
      <c r="N54" s="68"/>
    </row>
    <row r="55" spans="4:15" x14ac:dyDescent="0.35">
      <c r="I55" s="68"/>
      <c r="J55" s="68"/>
      <c r="K55" s="68"/>
      <c r="L55" s="68"/>
      <c r="M55" s="68"/>
      <c r="N55" s="68"/>
    </row>
  </sheetData>
  <mergeCells count="9">
    <mergeCell ref="D19:E19"/>
    <mergeCell ref="N45:Q45"/>
    <mergeCell ref="E50:G50"/>
    <mergeCell ref="V3:AA11"/>
    <mergeCell ref="O4:R4"/>
    <mergeCell ref="R14:T16"/>
    <mergeCell ref="A16:J17"/>
    <mergeCell ref="C2:D2"/>
    <mergeCell ref="J4:M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PRUEBA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Vásquez Hidalgo</dc:creator>
  <cp:lastModifiedBy>Eduardo Vásquez Hidalgo</cp:lastModifiedBy>
  <dcterms:created xsi:type="dcterms:W3CDTF">2026-06-06T12:21:00Z</dcterms:created>
  <dcterms:modified xsi:type="dcterms:W3CDTF">2026-06-08T15:24:58Z</dcterms:modified>
</cp:coreProperties>
</file>