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812385-k\Desktop\T1 AB VALENZUELA\2025\"/>
    </mc:Choice>
  </mc:AlternateContent>
  <bookViews>
    <workbookView xWindow="0" yWindow="0" windowWidth="20490" windowHeight="7905" activeTab="1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 l="1"/>
  <c r="F5" i="2" s="1"/>
  <c r="F4" i="2"/>
  <c r="F3" i="2"/>
  <c r="X7" i="1" l="1"/>
  <c r="S16" i="1" l="1"/>
  <c r="U14" i="1" s="1"/>
  <c r="S24" i="1"/>
  <c r="S26" i="1" s="1"/>
  <c r="T27" i="1"/>
  <c r="T26" i="1"/>
  <c r="T28" i="1" s="1"/>
  <c r="T14" i="1"/>
  <c r="S14" i="1"/>
  <c r="T16" i="1"/>
  <c r="T15" i="1"/>
  <c r="U6" i="1"/>
  <c r="U10" i="1"/>
  <c r="U9" i="1"/>
  <c r="T6" i="1"/>
  <c r="S6" i="1"/>
  <c r="U26" i="1" l="1"/>
  <c r="N5" i="1"/>
  <c r="N4" i="1" l="1"/>
  <c r="N24" i="1"/>
  <c r="N23" i="1"/>
  <c r="N22" i="1"/>
  <c r="N21" i="1"/>
  <c r="F23" i="1" l="1"/>
  <c r="G23" i="1" s="1"/>
  <c r="F22" i="1"/>
  <c r="G22" i="1" s="1"/>
  <c r="G21" i="1"/>
  <c r="N14" i="1"/>
  <c r="N13" i="1"/>
  <c r="F15" i="1"/>
  <c r="G15" i="1" s="1"/>
  <c r="F14" i="1"/>
  <c r="G14" i="1" s="1"/>
  <c r="G13" i="1"/>
  <c r="G6" i="1"/>
  <c r="G5" i="1"/>
  <c r="G4" i="1"/>
  <c r="F5" i="1"/>
  <c r="F6" i="1"/>
</calcChain>
</file>

<file path=xl/sharedStrings.xml><?xml version="1.0" encoding="utf-8"?>
<sst xmlns="http://schemas.openxmlformats.org/spreadsheetml/2006/main" count="67" uniqueCount="40">
  <si>
    <t>VALOR TERRENO</t>
  </si>
  <si>
    <t>UF</t>
  </si>
  <si>
    <t xml:space="preserve">PIE </t>
  </si>
  <si>
    <t>%</t>
  </si>
  <si>
    <t>$</t>
  </si>
  <si>
    <t xml:space="preserve">Valor UF 18/02 </t>
  </si>
  <si>
    <t>CREDITO</t>
  </si>
  <si>
    <t>BANCO EDWARDS</t>
  </si>
  <si>
    <t>BANCO SANTANDER</t>
  </si>
  <si>
    <t>CREDITO A 30 AÑOS DIVIDENDO MENSUAL APP. $407.031</t>
  </si>
  <si>
    <t>CREDITO A 25 AÑOS DIVIDENDO MENSUAL APP. $441.558</t>
  </si>
  <si>
    <t>TOTAL CREDITO A PAGAR</t>
  </si>
  <si>
    <t xml:space="preserve">CREDITO HIPOTECARIO </t>
  </si>
  <si>
    <t>BANCO ESTADO</t>
  </si>
  <si>
    <t>CREDITO A 25 AÑOS DIVIDENDO MENSUAL APP. $445.366</t>
  </si>
  <si>
    <t>CREDITO A 20 AÑOS DIVIDENDO MENSUAL APP. $504.676</t>
  </si>
  <si>
    <t>CREDITO A 15 AÑOS DIVIDENDO MENSUAL APP. $609.998</t>
  </si>
  <si>
    <t>TASA 4,80 %</t>
  </si>
  <si>
    <t>TASA 4,75 %</t>
  </si>
  <si>
    <t>TASA 6 %</t>
  </si>
  <si>
    <t>TASA 5,94 %</t>
  </si>
  <si>
    <t>CREDITO A 10 AÑOS DIVIDENO MENSUAL APP. $811.980</t>
  </si>
  <si>
    <t>TASA 6,25 %</t>
  </si>
  <si>
    <t>CREDITO A 12 AÑOS DIVIDENDO MENSUAL APP. $713.545</t>
  </si>
  <si>
    <t>TASA 4,99 %</t>
  </si>
  <si>
    <t>CREDITO A 12 AÑOS DIVIDENO MENSUAL APP. $678.509</t>
  </si>
  <si>
    <t>SUELDO</t>
  </si>
  <si>
    <t>ENERO</t>
  </si>
  <si>
    <t>FEB</t>
  </si>
  <si>
    <t>MAR</t>
  </si>
  <si>
    <t>HIPOTECARIO</t>
  </si>
  <si>
    <t>TERRENO</t>
  </si>
  <si>
    <t>GASTOS</t>
  </si>
  <si>
    <t xml:space="preserve">Valor UF 21/04 </t>
  </si>
  <si>
    <t xml:space="preserve">ARRIENDO </t>
  </si>
  <si>
    <t>ABR</t>
  </si>
  <si>
    <t>MAY</t>
  </si>
  <si>
    <t>JUN</t>
  </si>
  <si>
    <t>ya pagamos $10.000.000</t>
  </si>
  <si>
    <t>tengo en mi cuenta $45.000.000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</si>
</sst>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 &quot;$&quot;* #,##0_ ;_ &quot;$&quot;* \-#,##0_ ;_ &quot;$&quot;* &quot;-&quot;_ ;_ @_ "/>
    <numFmt numFmtId="164" formatCode="_ &quot;$&quot;* #,##0.00_ ;_ &quot;$&quot;* \-#,##0.00_ ;_ &quot;$&quot;* &quot;-&quot;_ ;_ @_ "/>
    <numFmt numFmtId="165" formatCode="_ &quot;$&quot;* #,##0_ ;_ &quot;$&quot;* \-#,##0_ ;_ &quot;$&quot;* &quot;-&quot;??_ ;_ @_ 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9" fontId="0" fillId="0" borderId="1" xfId="2" applyFont="1" applyBorder="1"/>
    <xf numFmtId="164" fontId="0" fillId="0" borderId="0" xfId="1" applyNumberFormat="1" applyFont="1"/>
    <xf numFmtId="165" fontId="0" fillId="0" borderId="1" xfId="0" applyNumberFormat="1" applyBorder="1"/>
    <xf numFmtId="42" fontId="0" fillId="0" borderId="1" xfId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/>
    <xf numFmtId="42" fontId="0" fillId="0" borderId="0" xfId="1" applyFont="1"/>
    <xf numFmtId="42" fontId="0" fillId="0" borderId="0" xfId="0" applyNumberFormat="1"/>
    <xf numFmtId="42" fontId="4" fillId="0" borderId="0" xfId="0" applyNumberFormat="1" applyFont="1"/>
    <xf numFmtId="42" fontId="4" fillId="0" borderId="0" xfId="1" applyFont="1"/>
    <xf numFmtId="9" fontId="0" fillId="0" borderId="0" xfId="2" applyFont="1"/>
    <xf numFmtId="9" fontId="0" fillId="0" borderId="0" xfId="0" applyNumberFormat="1"/>
    <xf numFmtId="42" fontId="0" fillId="0" borderId="0" xfId="2" applyNumberFormat="1" applyFont="1"/>
    <xf numFmtId="0" fontId="3" fillId="0" borderId="0" xfId="0" applyFont="1" applyAlignment="1">
      <alignment horizontal="center"/>
    </xf>
    <xf numFmtId="166" fontId="0" fillId="0" borderId="1" xfId="2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Y28"/>
  <sheetViews>
    <sheetView topLeftCell="A10" workbookViewId="0">
      <selection activeCell="D3" sqref="D3:G8"/>
    </sheetView>
  </sheetViews>
  <sheetFormatPr baseColWidth="10" defaultRowHeight="15" x14ac:dyDescent="0.25"/>
  <cols>
    <col min="4" max="4" width="15.5703125" bestFit="1" customWidth="1"/>
    <col min="5" max="5" width="6.42578125" customWidth="1"/>
    <col min="7" max="7" width="13.140625" customWidth="1"/>
    <col min="14" max="14" width="23.140625" bestFit="1" customWidth="1"/>
    <col min="22" max="22" width="13" bestFit="1" customWidth="1"/>
  </cols>
  <sheetData>
    <row r="1" spans="4:25" x14ac:dyDescent="0.25">
      <c r="D1" s="18" t="s">
        <v>12</v>
      </c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4:25" x14ac:dyDescent="0.25">
      <c r="S2" t="s">
        <v>26</v>
      </c>
      <c r="T2" t="s">
        <v>34</v>
      </c>
    </row>
    <row r="3" spans="4:25" x14ac:dyDescent="0.25">
      <c r="E3" s="2" t="s">
        <v>3</v>
      </c>
      <c r="F3" s="2" t="s">
        <v>1</v>
      </c>
      <c r="G3" s="2" t="s">
        <v>4</v>
      </c>
      <c r="I3" s="7" t="s">
        <v>7</v>
      </c>
      <c r="J3" s="8"/>
      <c r="K3" s="8"/>
      <c r="L3" s="8"/>
      <c r="M3" s="9"/>
      <c r="N3" s="10" t="s">
        <v>11</v>
      </c>
      <c r="R3" t="s">
        <v>27</v>
      </c>
      <c r="S3" s="11">
        <v>2197151</v>
      </c>
      <c r="T3" s="11">
        <v>450000</v>
      </c>
    </row>
    <row r="4" spans="4:25" x14ac:dyDescent="0.25">
      <c r="D4" s="1" t="s">
        <v>0</v>
      </c>
      <c r="E4" s="3">
        <v>1</v>
      </c>
      <c r="F4" s="1">
        <v>2511.16</v>
      </c>
      <c r="G4" s="5">
        <f>+F4*F8</f>
        <v>97977879.496800005</v>
      </c>
      <c r="I4" s="1" t="s">
        <v>21</v>
      </c>
      <c r="J4" s="1"/>
      <c r="K4" s="1"/>
      <c r="L4" s="1"/>
      <c r="M4" s="1"/>
      <c r="N4" s="6">
        <f>+(10*12)*811980</f>
        <v>97437600</v>
      </c>
      <c r="O4" t="s">
        <v>22</v>
      </c>
      <c r="R4" t="s">
        <v>28</v>
      </c>
      <c r="S4" s="11">
        <v>1737950</v>
      </c>
      <c r="T4" s="11">
        <v>450000</v>
      </c>
      <c r="W4" s="12"/>
      <c r="X4" s="12"/>
      <c r="Y4" s="15"/>
    </row>
    <row r="5" spans="4:25" x14ac:dyDescent="0.25">
      <c r="D5" s="1" t="s">
        <v>2</v>
      </c>
      <c r="E5" s="3">
        <v>0.25</v>
      </c>
      <c r="F5" s="1">
        <f>+F4*E5</f>
        <v>627.79</v>
      </c>
      <c r="G5" s="5">
        <f>+F5*F8</f>
        <v>24494469.874200001</v>
      </c>
      <c r="I5" s="1" t="s">
        <v>25</v>
      </c>
      <c r="J5" s="1"/>
      <c r="K5" s="1"/>
      <c r="L5" s="1"/>
      <c r="M5" s="1"/>
      <c r="N5" s="6">
        <f>+(12*12)*678509</f>
        <v>97705296</v>
      </c>
      <c r="O5" t="s">
        <v>24</v>
      </c>
      <c r="R5" t="s">
        <v>29</v>
      </c>
      <c r="S5" s="11">
        <v>1724941</v>
      </c>
      <c r="T5" s="11">
        <v>450000</v>
      </c>
      <c r="W5" s="12"/>
    </row>
    <row r="6" spans="4:25" x14ac:dyDescent="0.25">
      <c r="D6" s="10" t="s">
        <v>6</v>
      </c>
      <c r="E6" s="3">
        <v>0.75</v>
      </c>
      <c r="F6" s="1">
        <f>+F4*E6</f>
        <v>1883.37</v>
      </c>
      <c r="G6" s="5">
        <f>+F8*F6</f>
        <v>73483409.622600004</v>
      </c>
      <c r="S6" s="12">
        <f>+AVERAGE(S3:S5)</f>
        <v>1886680.6666666667</v>
      </c>
      <c r="T6" s="11">
        <f>+AVERAGE(T3:T5)</f>
        <v>450000</v>
      </c>
      <c r="U6" s="13">
        <f>+S5+T6</f>
        <v>2174941</v>
      </c>
      <c r="V6" s="15"/>
      <c r="W6" s="12"/>
      <c r="Y6" s="15"/>
    </row>
    <row r="7" spans="4:25" x14ac:dyDescent="0.25">
      <c r="X7" s="15">
        <f>+U9/S6</f>
        <v>0.38148810383032489</v>
      </c>
    </row>
    <row r="8" spans="4:25" x14ac:dyDescent="0.25">
      <c r="D8" t="s">
        <v>33</v>
      </c>
      <c r="F8" s="4">
        <v>39016.980000000003</v>
      </c>
      <c r="G8">
        <v>39016.980000000003</v>
      </c>
      <c r="T8" t="s">
        <v>1</v>
      </c>
      <c r="U8" t="s">
        <v>32</v>
      </c>
    </row>
    <row r="9" spans="4:25" x14ac:dyDescent="0.25">
      <c r="T9">
        <v>18.446999999999999</v>
      </c>
      <c r="U9" s="11">
        <f>18.447*F8</f>
        <v>719746.23005999997</v>
      </c>
      <c r="V9" t="s">
        <v>30</v>
      </c>
      <c r="W9" s="12"/>
      <c r="X9" s="12"/>
      <c r="Y9" s="16"/>
    </row>
    <row r="10" spans="4:25" x14ac:dyDescent="0.25">
      <c r="T10">
        <v>17.304300000000001</v>
      </c>
      <c r="U10" s="11">
        <f>+T10*F8</f>
        <v>675161.52701400011</v>
      </c>
      <c r="V10" t="s">
        <v>31</v>
      </c>
      <c r="W10" s="12"/>
      <c r="X10" s="12"/>
    </row>
    <row r="11" spans="4:25" x14ac:dyDescent="0.25">
      <c r="U11" s="14"/>
      <c r="V11" s="15"/>
      <c r="W11" s="17"/>
      <c r="X11" s="12"/>
      <c r="Y11" s="16"/>
    </row>
    <row r="12" spans="4:25" x14ac:dyDescent="0.25">
      <c r="E12" s="2" t="s">
        <v>3</v>
      </c>
      <c r="F12" s="2" t="s">
        <v>1</v>
      </c>
      <c r="G12" s="2" t="s">
        <v>4</v>
      </c>
      <c r="I12" s="7" t="s">
        <v>8</v>
      </c>
      <c r="J12" s="8"/>
      <c r="K12" s="8"/>
      <c r="L12" s="8"/>
      <c r="M12" s="9"/>
      <c r="N12" s="10" t="s">
        <v>11</v>
      </c>
      <c r="V12" s="15"/>
      <c r="W12" s="16"/>
    </row>
    <row r="13" spans="4:25" x14ac:dyDescent="0.25">
      <c r="D13" s="1" t="s">
        <v>0</v>
      </c>
      <c r="E13" s="3">
        <v>1</v>
      </c>
      <c r="F13" s="1">
        <v>2511.16</v>
      </c>
      <c r="G13" s="5">
        <f>+F13*F17</f>
        <v>96672704.086800009</v>
      </c>
      <c r="I13" s="1" t="s">
        <v>9</v>
      </c>
      <c r="J13" s="1"/>
      <c r="K13" s="1"/>
      <c r="L13" s="1"/>
      <c r="M13" s="1"/>
      <c r="N13" s="6">
        <f>+(30*12)*407031</f>
        <v>146531160</v>
      </c>
      <c r="O13" t="s">
        <v>20</v>
      </c>
    </row>
    <row r="14" spans="4:25" x14ac:dyDescent="0.25">
      <c r="D14" s="1" t="s">
        <v>2</v>
      </c>
      <c r="E14" s="3">
        <v>0.3</v>
      </c>
      <c r="F14" s="1">
        <f>+F13*E14</f>
        <v>753.34799999999996</v>
      </c>
      <c r="G14" s="5">
        <f>+F14*F17</f>
        <v>29001811.226040002</v>
      </c>
      <c r="I14" s="1" t="s">
        <v>10</v>
      </c>
      <c r="J14" s="1"/>
      <c r="K14" s="1"/>
      <c r="L14" s="1"/>
      <c r="M14" s="1"/>
      <c r="N14" s="6">
        <f>+(25*12)*441558</f>
        <v>132467400</v>
      </c>
      <c r="O14" t="s">
        <v>19</v>
      </c>
      <c r="S14" s="12">
        <f>+S6</f>
        <v>1886680.6666666667</v>
      </c>
      <c r="T14" s="12">
        <f>+U9-T6</f>
        <v>269746.23005999997</v>
      </c>
      <c r="U14" s="15">
        <f>+T16/S16</f>
        <v>0.3452751241981466</v>
      </c>
      <c r="V14" s="15"/>
    </row>
    <row r="15" spans="4:25" x14ac:dyDescent="0.25">
      <c r="D15" s="10" t="s">
        <v>6</v>
      </c>
      <c r="E15" s="3">
        <v>0.7</v>
      </c>
      <c r="F15" s="1">
        <f>+F13*E15</f>
        <v>1757.8119999999999</v>
      </c>
      <c r="G15" s="5">
        <f>+F17*F15</f>
        <v>67670892.860760003</v>
      </c>
      <c r="S15" s="12">
        <v>850000</v>
      </c>
      <c r="T15" s="12">
        <f>+U10</f>
        <v>675161.52701400011</v>
      </c>
      <c r="U15" s="12"/>
      <c r="V15" s="15"/>
    </row>
    <row r="16" spans="4:25" x14ac:dyDescent="0.25">
      <c r="S16" s="12">
        <f>+S14+S15</f>
        <v>2736680.666666667</v>
      </c>
      <c r="T16" s="12">
        <f>+T14+T15</f>
        <v>944907.75707400008</v>
      </c>
      <c r="U16" s="11"/>
      <c r="V16" s="15"/>
      <c r="W16" s="16"/>
    </row>
    <row r="17" spans="4:21" x14ac:dyDescent="0.25">
      <c r="D17" t="s">
        <v>5</v>
      </c>
      <c r="F17" s="4">
        <v>38497.230000000003</v>
      </c>
    </row>
    <row r="20" spans="4:21" x14ac:dyDescent="0.25">
      <c r="E20" s="2" t="s">
        <v>3</v>
      </c>
      <c r="F20" s="2" t="s">
        <v>1</v>
      </c>
      <c r="G20" s="2" t="s">
        <v>4</v>
      </c>
      <c r="I20" s="7" t="s">
        <v>13</v>
      </c>
      <c r="J20" s="8"/>
      <c r="K20" s="8"/>
      <c r="L20" s="8"/>
      <c r="M20" s="9"/>
      <c r="N20" s="10" t="s">
        <v>11</v>
      </c>
      <c r="S20" t="s">
        <v>26</v>
      </c>
      <c r="T20" t="s">
        <v>34</v>
      </c>
    </row>
    <row r="21" spans="4:21" x14ac:dyDescent="0.25">
      <c r="D21" s="1" t="s">
        <v>0</v>
      </c>
      <c r="E21" s="3">
        <v>1</v>
      </c>
      <c r="F21" s="1">
        <v>2511.16</v>
      </c>
      <c r="G21" s="5">
        <f>+F21*F25</f>
        <v>96672704.086800009</v>
      </c>
      <c r="I21" s="1" t="s">
        <v>14</v>
      </c>
      <c r="J21" s="1"/>
      <c r="K21" s="1"/>
      <c r="L21" s="1"/>
      <c r="M21" s="1"/>
      <c r="N21" s="6">
        <f>+(25*12)*445366</f>
        <v>133609800</v>
      </c>
      <c r="O21" t="s">
        <v>18</v>
      </c>
      <c r="R21" t="s">
        <v>35</v>
      </c>
      <c r="S21" s="11">
        <v>1958455</v>
      </c>
      <c r="T21" s="11">
        <v>450000</v>
      </c>
    </row>
    <row r="22" spans="4:21" x14ac:dyDescent="0.25">
      <c r="D22" s="1" t="s">
        <v>2</v>
      </c>
      <c r="E22" s="3">
        <v>0.2</v>
      </c>
      <c r="F22" s="1">
        <f>+F21*E22</f>
        <v>502.23199999999997</v>
      </c>
      <c r="G22" s="5">
        <f>+F22*F25</f>
        <v>19334540.817359999</v>
      </c>
      <c r="I22" s="1" t="s">
        <v>15</v>
      </c>
      <c r="J22" s="1"/>
      <c r="K22" s="1"/>
      <c r="L22" s="1"/>
      <c r="M22" s="1"/>
      <c r="N22" s="6">
        <f>+(20*12)*504676</f>
        <v>121122240</v>
      </c>
      <c r="O22" t="s">
        <v>18</v>
      </c>
      <c r="R22" t="s">
        <v>36</v>
      </c>
      <c r="S22" s="11">
        <v>1850405</v>
      </c>
      <c r="T22" s="11">
        <v>500000</v>
      </c>
    </row>
    <row r="23" spans="4:21" x14ac:dyDescent="0.25">
      <c r="D23" s="10" t="s">
        <v>6</v>
      </c>
      <c r="E23" s="3">
        <v>0.8</v>
      </c>
      <c r="F23" s="1">
        <f>+F21*E23</f>
        <v>2008.9279999999999</v>
      </c>
      <c r="G23" s="5">
        <f>+F25*F23</f>
        <v>77338163.269439995</v>
      </c>
      <c r="I23" s="1" t="s">
        <v>16</v>
      </c>
      <c r="J23" s="1"/>
      <c r="K23" s="1"/>
      <c r="L23" s="1"/>
      <c r="M23" s="1"/>
      <c r="N23" s="6">
        <f>+(15*12)*608998</f>
        <v>109619640</v>
      </c>
      <c r="O23" t="s">
        <v>17</v>
      </c>
      <c r="R23" t="s">
        <v>37</v>
      </c>
      <c r="S23" s="11">
        <v>1850405</v>
      </c>
      <c r="T23" s="11">
        <v>500000</v>
      </c>
    </row>
    <row r="24" spans="4:21" x14ac:dyDescent="0.25">
      <c r="I24" s="1" t="s">
        <v>23</v>
      </c>
      <c r="J24" s="1"/>
      <c r="K24" s="1"/>
      <c r="L24" s="1"/>
      <c r="M24" s="1"/>
      <c r="N24" s="6">
        <f>+(12*12)*713545</f>
        <v>102750480</v>
      </c>
      <c r="O24" t="s">
        <v>17</v>
      </c>
      <c r="S24" s="12">
        <f>+AVERAGE(S21:S23)</f>
        <v>1886421.6666666667</v>
      </c>
      <c r="T24" s="11">
        <v>450000</v>
      </c>
    </row>
    <row r="25" spans="4:21" x14ac:dyDescent="0.25">
      <c r="D25" t="s">
        <v>5</v>
      </c>
      <c r="F25" s="4">
        <v>38497.230000000003</v>
      </c>
    </row>
    <row r="26" spans="4:21" x14ac:dyDescent="0.25">
      <c r="S26" s="12">
        <f>+S24</f>
        <v>1886421.6666666667</v>
      </c>
      <c r="T26" s="12">
        <f>+U9-T24</f>
        <v>269746.23005999997</v>
      </c>
      <c r="U26" s="15">
        <f>+T28/S26</f>
        <v>0.50089954635840517</v>
      </c>
    </row>
    <row r="27" spans="4:21" x14ac:dyDescent="0.25">
      <c r="T27" s="12">
        <f>+U10</f>
        <v>675161.52701400011</v>
      </c>
    </row>
    <row r="28" spans="4:21" x14ac:dyDescent="0.25">
      <c r="T28" s="12">
        <f>+T26+T27</f>
        <v>944907.75707400008</v>
      </c>
    </row>
  </sheetData>
  <mergeCells count="1">
    <mergeCell ref="D1: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7"/>
  <sheetViews>
    <sheetView tabSelected="1" workbookViewId="0">
      <selection activeCell="I21" sqref="I21"/>
    </sheetView>
  </sheetViews>
  <sheetFormatPr baseColWidth="10" defaultRowHeight="15" x14ac:dyDescent="0.25"/>
  <cols>
    <col min="3" max="3" width="15.5703125" bestFit="1" customWidth="1"/>
    <col min="6" max="6" width="12" bestFit="1" customWidth="1"/>
  </cols>
  <sheetData>
    <row r="2" spans="3:10" x14ac:dyDescent="0.25">
      <c r="D2" s="2" t="s">
        <v>3</v>
      </c>
      <c r="E2" s="2" t="s">
        <v>1</v>
      </c>
      <c r="F2" s="2" t="s">
        <v>4</v>
      </c>
    </row>
    <row r="3" spans="3:10" x14ac:dyDescent="0.25">
      <c r="C3" s="1" t="s">
        <v>0</v>
      </c>
      <c r="D3" s="3">
        <v>1</v>
      </c>
      <c r="E3" s="1">
        <v>2511.16</v>
      </c>
      <c r="F3" s="5">
        <f>+E3*E7</f>
        <v>98605895.501199991</v>
      </c>
    </row>
    <row r="4" spans="3:10" x14ac:dyDescent="0.25">
      <c r="C4" s="1" t="s">
        <v>2</v>
      </c>
      <c r="D4" s="19">
        <v>0.60199999999999998</v>
      </c>
      <c r="E4" s="1">
        <f>+E3*D4</f>
        <v>1511.7183199999999</v>
      </c>
      <c r="F4" s="5">
        <f>+E4*E7</f>
        <v>59360749.091722399</v>
      </c>
      <c r="H4" t="s">
        <v>38</v>
      </c>
      <c r="J4" t="s">
        <v>39</v>
      </c>
    </row>
    <row r="5" spans="3:10" x14ac:dyDescent="0.25">
      <c r="C5" s="10" t="s">
        <v>6</v>
      </c>
      <c r="D5" s="19">
        <v>0.39800000000000002</v>
      </c>
      <c r="E5" s="1">
        <f>+E3*D5</f>
        <v>999.44168000000002</v>
      </c>
      <c r="F5" s="5">
        <f>+E7*E5</f>
        <v>39245146.409477599</v>
      </c>
    </row>
    <row r="7" spans="3:10" x14ac:dyDescent="0.25">
      <c r="C7" t="s">
        <v>33</v>
      </c>
      <c r="E7" s="4">
        <v>39267.07</v>
      </c>
      <c r="F7">
        <v>39016.980000000003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dcterms:created xsi:type="dcterms:W3CDTF">2025-02-19T01:40:09Z</dcterms:created>
  <dcterms:modified xsi:type="dcterms:W3CDTF">2025-06-30T19:21:34Z</dcterms:modified>
</cp:coreProperties>
</file>