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tables/table3.xml" ContentType="application/vnd.openxmlformats-officedocument.spreadsheetml.table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685d04a24045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AESTRO" sheetId="1" r:id="Rac550b2540d246e8"/>
    <x:sheet xmlns:r="http://schemas.openxmlformats.org/officeDocument/2006/relationships" name="CONTROL ASISTENCIA" sheetId="2" r:id="R7ffc6e3416514515"/>
    <x:sheet xmlns:r="http://schemas.openxmlformats.org/officeDocument/2006/relationships" name="PARAMETROS" sheetId="3" r:id="R30140e326dac410d"/>
    <x:sheet xmlns:r="http://schemas.openxmlformats.org/officeDocument/2006/relationships" name="EDECANES AYUDANTES" sheetId="4" r:id="Racefcf877db24511"/>
    <x:sheet xmlns:r="http://schemas.openxmlformats.org/officeDocument/2006/relationships" name="MAPA ASIENTOS" sheetId="5" r:id="R6a0a332191bb4695"/>
    <x:sheet xmlns:r="http://schemas.openxmlformats.org/officeDocument/2006/relationships" name="ASIGNACION AUTOMATICA" sheetId="6" r:id="Rb99ddc1affdc4aff"/>
    <x:sheet xmlns:r="http://schemas.openxmlformats.org/officeDocument/2006/relationships" name="PLANO AUTOMATICO" sheetId="7" r:id="Rbc0e99a5d6ac46e9"/>
    <x:sheet xmlns:r="http://schemas.openxmlformats.org/officeDocument/2006/relationships" name="SIN ASIGNAR" sheetId="8" r:id="Rc04166aa39c744a2"/>
    <x:sheet xmlns:r="http://schemas.openxmlformats.org/officeDocument/2006/relationships" name="INSTRUCCIONES" sheetId="9" r:id="R7e81177c0cee4a1b"/>
    <x:sheet xmlns:r="http://schemas.openxmlformats.org/officeDocument/2006/relationships" name="DISTRIBUCION PROTOCOLAR" sheetId="10" r:id="Rab21d1331e2e46f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164" formatCode="0.0%"/>
  </x:numFmts>
  <x:fonts count="16">
    <x:font>
      <x:sz val="11"/>
      <x:name val="Carlito"/>
    </x:font>
    <x:font>
      <x:sz val="11"/>
      <x:name val="Calibri"/>
    </x:font>
    <x:font>
      <x:sz val="14"/>
      <x:name val="Calibri"/>
    </x:font>
    <x:font>
      <x:b/>
      <x:sz val="14"/>
      <x:name val="Calibri"/>
    </x:font>
    <x:font>
      <x:sz val="12"/>
      <x:name val="Calibri"/>
    </x:font>
    <x:font>
      <x:sz val="10"/>
      <x:name val="Calibri"/>
    </x:font>
    <x:font>
      <x:sz val="11"/>
      <x:color rgb="FF0000"/>
      <x:name val="Calibri"/>
    </x:font>
    <x:font>
      <x:b/>
      <x:sz val="11"/>
      <x:name val="Carlito"/>
    </x:font>
    <x:font>
      <x:i/>
      <x:sz val="11"/>
      <x:color rgb="666666"/>
      <x:name val="Carlito"/>
    </x:font>
    <x:font>
      <x:b/>
      <x:sz val="11"/>
      <x:color rgb="FFFFFF"/>
      <x:name val="Carlito"/>
    </x:font>
    <x:font>
      <x:b/>
      <x:sz val="11"/>
      <x:color rgb="FFFFFF"/>
      <x:name val="Carlito"/>
    </x:font>
    <x:font>
      <x:b/>
      <x:sz val="11"/>
      <x:name val="Carlito"/>
    </x:font>
    <x:font>
      <x:sz val="8"/>
      <x:name val="Carlito"/>
    </x:font>
    <x:font>
      <x:b/>
      <x:sz val="8"/>
      <x:name val="Carlito"/>
    </x:font>
    <x:font>
      <x:sz val="11"/>
      <x:name val="Calibri"/>
    </x:font>
    <x:font>
      <x:b/>
      <x:color rgb="FFFFFF"/>
    </x:font>
  </x:fonts>
  <x:fills count="29">
    <x:fill>
      <x:patternFill patternType="none"/>
    </x:fill>
    <x:fill>
      <x:patternFill patternType="gray125"/>
    </x:fill>
    <x:fill>
      <x:patternFill patternType="solid">
        <x:fgColor rgb="E4DFEC"/>
      </x:patternFill>
    </x:fill>
    <x:fill>
      <x:patternFill patternType="solid">
        <x:fgColor rgb="1F4E78"/>
      </x:patternFill>
    </x:fill>
    <x:fill>
      <x:patternFill patternType="solid">
        <x:fgColor rgb="DDEBF7"/>
      </x:patternFill>
    </x:fill>
    <x:fill>
      <x:patternFill patternType="solid">
        <x:fgColor rgb="FFFFFF"/>
      </x:patternFill>
    </x:fill>
    <x:fill>
      <x:patternFill patternType="solid">
        <x:fgColor rgb="E2F0D9"/>
      </x:patternFill>
    </x:fill>
    <x:fill>
      <x:patternFill patternType="solid">
        <x:fgColor rgb="FCE4D6"/>
      </x:patternFill>
    </x:fill>
    <x:fill>
      <x:patternFill patternType="solid">
        <x:fgColor rgb="FFF2CC"/>
      </x:patternFill>
    </x:fill>
    <x:fill>
      <x:patternFill patternType="solid">
        <x:fgColor rgb="D9EAD3"/>
      </x:patternFill>
    </x:fill>
    <x:fill>
      <x:patternFill patternType="solid">
        <x:fgColor rgb="D9EAF7"/>
      </x:patternFill>
    </x:fill>
    <x:fill>
      <x:patternFill patternType="solid">
        <x:fgColor rgb="DDEBF7"/>
      </x:patternFill>
    </x:fill>
    <x:fill>
      <x:patternFill patternType="solid">
        <x:fgColor rgb="E2F0D9"/>
      </x:patternFill>
    </x:fill>
    <x:fill>
      <x:patternFill patternType="solid">
        <x:fgColor rgb="DAEEF3"/>
      </x:patternFill>
    </x:fill>
    <x:fill>
      <x:patternFill patternType="solid">
        <x:fgColor rgb="F2DCDB"/>
      </x:patternFill>
    </x:fill>
    <x:fill>
      <x:patternFill patternType="solid">
        <x:fgColor rgb="1F4E78"/>
      </x:patternFill>
    </x:fill>
    <x:fill>
      <x:patternFill patternType="solid">
        <x:fgColor rgb="D9EAF7"/>
      </x:patternFill>
    </x:fill>
    <x:fill>
      <x:patternFill patternType="solid">
        <x:fgColor rgb="FFF2CC"/>
      </x:patternFill>
    </x:fill>
    <x:fill>
      <x:patternFill patternType="solid">
        <x:fgColor rgb="EAF4FC"/>
      </x:patternFill>
    </x:fill>
    <x:fill>
      <x:patternFill patternType="solid">
        <x:fgColor rgb="D9EAF7"/>
      </x:patternFill>
    </x:fill>
    <x:fill>
      <x:patternFill patternType="solid">
        <x:fgColor rgb="D9D9D9"/>
      </x:patternFill>
    </x:fill>
    <x:fill>
      <x:patternFill patternType="solid">
        <x:fgColor rgb="7F6000"/>
      </x:patternFill>
    </x:fill>
    <x:fill>
      <x:patternFill patternType="solid">
        <x:fgColor rgb="375623"/>
      </x:patternFill>
    </x:fill>
    <x:fill>
      <x:patternFill patternType="solid">
        <x:fgColor rgb="F4CCCC"/>
      </x:patternFill>
    </x:fill>
    <x:fill>
      <x:patternFill patternType="solid">
        <x:fgColor rgb="5B9BD5"/>
      </x:patternFill>
    </x:fill>
    <x:fill>
      <x:patternFill patternType="solid">
        <x:fgColor rgb="FFFFFF"/>
      </x:patternFill>
    </x:fill>
    <x:fill>
      <x:patternFill patternType="solid">
        <x:fgColor rgb="DDEBF7"/>
      </x:patternFill>
    </x:fill>
    <x:fill>
      <x:patternFill patternType="solid">
        <x:fgColor rgb="1F4E78"/>
      </x:patternFill>
    </x:fill>
    <x:fill>
      <x:patternFill patternType="solid">
        <x:fgColor rgb="D9EAF7"/>
      </x:patternFill>
    </x:fill>
  </x:fills>
  <x:borders count="8">
    <x:border/>
    <x:border/>
    <x:border>
      <x:left style="thin">
        <x:color rgb="D9E2F3"/>
      </x:left>
      <x:right style="thin">
        <x:color rgb="D9E2F3"/>
      </x:right>
      <x:top style="thin">
        <x:color rgb="D9E2F3"/>
      </x:top>
      <x:bottom style="thin">
        <x:color rgb="D9E2F3"/>
      </x:bottom>
    </x:border>
    <x:border/>
    <x:border>
      <x:left style="thin">
        <x:color rgb="D9E2F3"/>
      </x:left>
      <x:right style="thin">
        <x:color rgb="D9E2F3"/>
      </x:right>
      <x:top style="thin">
        <x:color rgb="D9E2F3"/>
      </x:top>
      <x:bottom style="thin">
        <x:color rgb="D9E2F3"/>
      </x:bottom>
    </x:border>
    <x:border>
      <x:left style="thin">
        <x:color rgb="BFBFBF"/>
      </x:left>
      <x:right style="thin">
        <x:color rgb="BFBFBF"/>
      </x:right>
      <x:top style="thin">
        <x:color rgb="BFBFBF"/>
      </x:top>
      <x:bottom style="thin">
        <x:color rgb="BFBFBF"/>
      </x:bottom>
    </x:border>
    <x:border>
      <x:top style="thin">
        <x:color rgb="D9E2F3"/>
      </x:top>
      <x:bottom style="thin">
        <x:color rgb="D9E2F3"/>
      </x:bottom>
    </x:border>
    <x:border>
      <x:right style="thin">
        <x:color rgb="D9E2F3"/>
      </x:right>
      <x:top style="thin">
        <x:color rgb="D9E2F3"/>
      </x:top>
      <x:bottom style="thin">
        <x:color rgb="D9E2F3"/>
      </x:bottom>
    </x:border>
  </x:borders>
  <x:cellStyleXfs count="1">
    <x:xf numFmtId="0" fontId="0" fillId="0" borderId="3"/>
  </x:cellStyleXfs>
  <x:cellXfs count="329">
    <x:xf numFmtId="0" fontId="0" fillId="0" borderId="0" xfId="0"/>
    <x:xf numFmtId="0" fontId="1" fillId="0" borderId="0" xfId="0"/>
    <x:xf numFmtId="0" fontId="1" fillId="4" borderId="2" xfId="0" applyAlignment="1">
      <x:alignment horizontal="center" vertical="center"/>
    </x:xf>
    <x:xf numFmtId="0" fontId="1" fillId="5" borderId="2" xfId="0" applyAlignment="1">
      <x:alignment horizontal="center" vertical="center"/>
    </x:xf>
    <x:xf numFmtId="0" fontId="1" fillId="7" borderId="2" xfId="0" applyAlignment="1">
      <x:alignment horizontal="center" vertical="center"/>
    </x:xf>
    <x:xf numFmtId="0" fontId="1" fillId="8" borderId="2" xfId="0" applyAlignment="1">
      <x:alignment horizontal="center" vertical="center"/>
    </x:xf>
    <x:xf numFmtId="0" fontId="2" fillId="0" borderId="0" xfId="0"/>
    <x:xf numFmtId="0" fontId="2" fillId="0" borderId="1" xfId="0"/>
    <x:xf numFmtId="0" fontId="3" fillId="0" borderId="1" xfId="0"/>
    <x:xf numFmtId="0" fontId="3" fillId="0" borderId="0" xfId="0"/>
    <x:xf numFmtId="0" fontId="2" fillId="0" borderId="0" xfId="0" applyAlignment="1">
      <x:alignment wrapText="1"/>
    </x:xf>
    <x:xf numFmtId="0" fontId="2" fillId="2" borderId="2" xfId="0" applyAlignment="1">
      <x:alignment vertical="center" wrapText="1"/>
    </x:xf>
    <x:xf numFmtId="0" fontId="2" fillId="0" borderId="0" xfId="0" applyAlignment="1">
      <x:alignment horizontal="center"/>
    </x:xf>
    <x:xf numFmtId="0" fontId="4" fillId="2" borderId="2" xfId="0" applyAlignment="1">
      <x:alignment vertical="center" wrapText="1"/>
    </x:xf>
    <x:xf numFmtId="0" fontId="4" fillId="0" borderId="0" xfId="0"/>
    <x:xf numFmtId="0" fontId="4" fillId="0" borderId="1" xfId="0"/>
    <x:xf numFmtId="0" fontId="5" fillId="2" borderId="2" xfId="0" applyAlignment="1">
      <x:alignment vertical="center" wrapText="1"/>
    </x:xf>
    <x:xf numFmtId="0" fontId="5" fillId="0" borderId="0" xfId="0"/>
    <x:xf numFmtId="0" fontId="2" fillId="2" borderId="2" xfId="0" applyAlignment="1">
      <x:alignment horizontal="center" vertical="center" wrapText="1"/>
    </x:xf>
    <x:xf numFmtId="0" fontId="1" fillId="13" borderId="2" xfId="0" applyAlignment="1">
      <x:alignment vertical="center" wrapText="1"/>
    </x:xf>
    <x:xf numFmtId="0" fontId="1" fillId="14" borderId="2" xfId="0" applyAlignment="1">
      <x:alignment vertical="center" wrapText="1"/>
    </x:xf>
    <x:xf numFmtId="0" fontId="1" fillId="14" borderId="2" xfId="0" applyAlignment="1">
      <x:alignment horizontal="center" vertical="center"/>
    </x:xf>
    <x:xf numFmtId="0" fontId="1" fillId="4" borderId="2" xfId="0" applyAlignment="1">
      <x:alignment vertical="center" wrapText="1"/>
    </x:xf>
    <x:xf numFmtId="0" fontId="1" fillId="5" borderId="2" xfId="0" applyAlignment="1">
      <x:alignment vertical="center" wrapText="1"/>
    </x:xf>
    <x:xf numFmtId="0" fontId="1" fillId="6" borderId="2" xfId="0" applyAlignment="1">
      <x:alignment vertical="center" wrapText="1"/>
    </x:xf>
    <x:xf numFmtId="0" fontId="1" fillId="7" borderId="2" xfId="0" applyAlignment="1">
      <x:alignment vertical="center" wrapText="1"/>
    </x:xf>
    <x:xf numFmtId="0" fontId="1" fillId="2" borderId="2" xfId="0" applyAlignment="1">
      <x:alignment vertical="center" wrapText="1"/>
    </x:xf>
    <x:xf numFmtId="0" fontId="1" fillId="8" borderId="2" xfId="0" applyAlignment="1">
      <x:alignment vertical="center" wrapText="1"/>
    </x:xf>
    <x:xf numFmtId="0" fontId="1" fillId="4" borderId="2" xfId="0" applyAlignment="1">
      <x:alignment horizontal="center" vertical="center" wrapText="1"/>
    </x:xf>
    <x:xf numFmtId="0" fontId="1" fillId="5" borderId="2" xfId="0" applyAlignment="1">
      <x:alignment horizontal="center" vertical="center" wrapText="1"/>
    </x:xf>
    <x:xf numFmtId="0" fontId="6" fillId="4" borderId="2" xfId="0" applyAlignment="1">
      <x:alignment vertical="center" wrapText="1"/>
    </x:xf>
    <x:xf numFmtId="0" fontId="6" fillId="5" borderId="2" xfId="0" applyAlignment="1">
      <x:alignment vertical="center" wrapText="1"/>
    </x:xf>
    <x:xf numFmtId="0" fontId="6" fillId="4" borderId="2" xfId="0" applyAlignment="1">
      <x:alignment horizontal="center" vertical="center" wrapText="1"/>
    </x:xf>
    <x:xf numFmtId="0" fontId="6" fillId="5" borderId="2" xfId="0" applyAlignment="1">
      <x:alignment horizontal="center" vertical="center" wrapText="1"/>
    </x:xf>
    <x:xf numFmtId="0" fontId="7" fillId="16" borderId="0" xfId="0"/>
    <x:xf numFmtId="0" fontId="7" fillId="17" borderId="0" xfId="0"/>
    <x:xf numFmtId="0" fontId="0" fillId="0" borderId="0" xfId="0" applyAlignment="1">
      <x:alignment wrapText="1"/>
    </x:xf>
    <x:xf numFmtId="0" fontId="7" fillId="16" borderId="0" xfId="0" applyAlignment="1">
      <x:alignment wrapText="1"/>
    </x:xf>
    <x:xf numFmtId="0" fontId="7" fillId="10" borderId="0" xfId="0" applyAlignment="1">
      <x:alignment wrapText="1"/>
    </x:xf>
    <x:xf numFmtId="0" fontId="7" fillId="8" borderId="0" xfId="0" applyAlignment="1">
      <x:alignment wrapText="1"/>
    </x:xf>
    <x:xf numFmtId="0" fontId="10" fillId="15" borderId="4" xfId="0" applyAlignment="1">
      <x:alignment horizontal="center" vertical="center" wrapText="1"/>
    </x:xf>
    <x:xf numFmtId="0" fontId="10" fillId="15" borderId="4" xfId="0" applyAlignment="1">
      <x:alignment vertical="center" wrapText="1"/>
    </x:xf>
    <x:xf numFmtId="0" fontId="0" fillId="0" borderId="4" xfId="0" applyAlignment="1">
      <x:alignment vertical="center" wrapText="1"/>
    </x:xf>
    <x:xf numFmtId="0" fontId="11" fillId="19" borderId="4" xfId="0" applyAlignment="1">
      <x:alignment vertical="center" wrapText="1"/>
    </x:xf>
    <x:xf numFmtId="0" fontId="11" fillId="10" borderId="4" xfId="0" applyAlignment="1">
      <x:alignment vertical="center" wrapText="1"/>
    </x:xf>
    <x:xf numFmtId="0" fontId="7" fillId="8" borderId="4" xfId="0" applyAlignment="1">
      <x:alignment vertical="center" wrapText="1"/>
    </x:xf>
    <x:xf numFmtId="0" fontId="8" fillId="0" borderId="4" xfId="0" applyAlignment="1">
      <x:alignment vertical="center" wrapText="1"/>
    </x:xf>
    <x:xf numFmtId="0" fontId="11" fillId="0" borderId="4" xfId="0" applyAlignment="1">
      <x:alignment vertical="center" wrapText="1"/>
    </x:xf>
    <x:xf numFmtId="0" fontId="9" fillId="3" borderId="3" xfId="0" applyAlignment="1">
      <x:alignment horizontal="center" wrapText="1"/>
    </x:xf>
    <x:xf numFmtId="0" fontId="10" fillId="15" borderId="0" xfId="0" applyAlignment="1">
      <x:alignment vertical="center" wrapText="1"/>
    </x:xf>
    <x:xf numFmtId="0" fontId="0" fillId="0" borderId="0" xfId="0" applyAlignment="1">
      <x:alignment vertical="center" wrapText="1"/>
    </x:xf>
    <x:xf numFmtId="0" fontId="7" fillId="16" borderId="0" xfId="0" applyAlignment="1">
      <x:alignment vertical="center" wrapText="1"/>
    </x:xf>
    <x:xf numFmtId="0" fontId="10" fillId="15" borderId="5" xfId="0" applyAlignment="1">
      <x:alignment horizontal="left" vertical="center" wrapText="1"/>
    </x:xf>
    <x:xf numFmtId="0" fontId="10" fillId="15" borderId="5" xfId="0" applyAlignment="1">
      <x:alignment horizontal="center" vertical="center" wrapText="1"/>
    </x:xf>
    <x:xf numFmtId="164" fontId="10" fillId="15" borderId="5" xfId="0" applyAlignment="1">
      <x:alignment horizontal="center" vertical="center" wrapText="1"/>
    </x:xf>
    <x:xf numFmtId="0" fontId="0" fillId="0" borderId="5" xfId="0" applyAlignment="1">
      <x:alignment horizontal="left" vertical="center" wrapText="1"/>
    </x:xf>
    <x:xf numFmtId="0" fontId="0" fillId="0" borderId="5" xfId="0" applyAlignment="1">
      <x:alignment horizontal="center" vertical="center" wrapText="1"/>
    </x:xf>
    <x:xf numFmtId="0" fontId="0" fillId="12" borderId="5" xfId="0" applyAlignment="1">
      <x:alignment horizontal="center" vertical="center" wrapText="1"/>
    </x:xf>
    <x:xf numFmtId="0" fontId="9" fillId="15" borderId="5" xfId="0" applyAlignment="1">
      <x:alignment horizontal="left" vertical="center" wrapText="1"/>
    </x:xf>
    <x:xf numFmtId="0" fontId="9" fillId="12" borderId="5" xfId="0" applyAlignment="1">
      <x:alignment horizontal="center" vertical="center" wrapText="1"/>
    </x:xf>
    <x:xf numFmtId="0" fontId="9" fillId="15" borderId="5" xfId="0" applyAlignment="1">
      <x:alignment horizontal="center" vertical="center" wrapText="1"/>
    </x:xf>
    <x:xf numFmtId="0" fontId="0" fillId="17" borderId="5" xfId="0" applyAlignment="1">
      <x:alignment horizontal="center" vertical="center" wrapText="1"/>
    </x:xf>
    <x:xf numFmtId="0" fontId="0" fillId="20" borderId="5" xfId="0" applyAlignment="1">
      <x:alignment horizontal="center" vertical="center" wrapText="1"/>
    </x:xf>
    <x:xf numFmtId="0" fontId="0" fillId="11" borderId="5" xfId="0" applyAlignment="1">
      <x:alignment horizontal="center" vertical="center" wrapText="1"/>
    </x:xf>
    <x:xf numFmtId="0" fontId="0" fillId="11" borderId="5" xfId="0" applyAlignment="1">
      <x:alignment horizontal="left" vertical="center" wrapText="1"/>
    </x:xf>
    <x:xf numFmtId="0" fontId="0" fillId="17" borderId="5" xfId="0" applyAlignment="1">
      <x:alignment horizontal="left" vertical="center" wrapText="1"/>
    </x:xf>
    <x:xf numFmtId="0" fontId="11" fillId="19" borderId="4" xfId="0" applyAlignment="1">
      <x:alignment horizontal="center" vertical="center" wrapText="1"/>
    </x:xf>
    <x:xf numFmtId="0" fontId="12" fillId="11" borderId="5" xfId="0" applyAlignment="1">
      <x:alignment horizontal="center" vertical="center" wrapText="1"/>
    </x:xf>
    <x:xf numFmtId="0" fontId="13" fillId="17" borderId="5" xfId="0" applyAlignment="1">
      <x:alignment horizontal="center" vertical="center" wrapText="1"/>
    </x:xf>
    <x:xf numFmtId="0" fontId="12" fillId="0" borderId="5" xfId="0" applyAlignment="1">
      <x:alignment horizontal="center" vertical="center" wrapText="1"/>
    </x:xf>
    <x:xf numFmtId="0" fontId="13" fillId="20" borderId="5" xfId="0" applyAlignment="1">
      <x:alignment horizontal="center" vertical="center" wrapText="1"/>
    </x:xf>
    <x:xf numFmtId="0" fontId="10" fillId="15" borderId="2" xfId="0" applyAlignment="1">
      <x:alignment horizontal="center" vertical="center" wrapText="1"/>
    </x:xf>
    <x:xf numFmtId="0" fontId="10" fillId="15" borderId="0" xfId="0" applyAlignment="1">
      <x:alignment horizontal="center" vertical="center" wrapText="1"/>
    </x:xf>
    <x:xf numFmtId="0" fontId="0" fillId="18" borderId="0" xfId="0" applyAlignment="1">
      <x:alignment vertical="center" wrapText="1"/>
    </x:xf>
    <x:xf numFmtId="0" fontId="1" fillId="6" borderId="2" xfId="0" applyAlignment="1">
      <x:alignment horizontal="center" vertical="center"/>
    </x:xf>
    <x:xf numFmtId="0" fontId="1" fillId="2" borderId="2" xfId="0" applyAlignment="1">
      <x:alignment horizontal="center" vertical="center"/>
    </x:xf>
    <x:xf numFmtId="0" fontId="1" fillId="13" borderId="2" xfId="0" applyAlignment="1">
      <x:alignment horizontal="center" vertical="center"/>
    </x:xf>
    <x:xf numFmtId="0" fontId="2" fillId="2" borderId="2" xfId="0" applyAlignment="1">
      <x:alignment horizontal="center" vertical="center"/>
    </x:xf>
    <x:xf numFmtId="0" fontId="0" fillId="0" borderId="0" xfId="0" applyAlignment="1">
      <x:alignment horizontal="center" vertical="center"/>
    </x:xf>
    <x:xf numFmtId="0" fontId="10" fillId="22" borderId="0" xfId="0" applyAlignment="1">
      <x:alignment vertical="center" wrapText="1"/>
    </x:xf>
    <x:xf numFmtId="0" fontId="10" fillId="22" borderId="0" xfId="0"/>
    <x:xf numFmtId="0" fontId="11" fillId="9" borderId="0" xfId="0" applyAlignment="1">
      <x:alignment vertical="center" wrapText="1"/>
    </x:xf>
    <x:xf numFmtId="0" fontId="11" fillId="9" borderId="0" xfId="0"/>
    <x:xf numFmtId="0" fontId="10" fillId="21" borderId="5" xfId="0" applyAlignment="1">
      <x:alignment horizontal="center" vertical="center" wrapText="1"/>
    </x:xf>
    <x:xf numFmtId="0" fontId="14" fillId="4" borderId="2" xfId="0" applyAlignment="1">
      <x:alignment vertical="center" wrapText="1"/>
    </x:xf>
    <x:xf numFmtId="0" fontId="14" fillId="5" borderId="2" xfId="0" applyAlignment="1">
      <x:alignment vertical="center" wrapText="1"/>
    </x:xf>
    <x:xf numFmtId="0" fontId="14" fillId="5" borderId="2" xfId="0" applyAlignment="1">
      <x:alignment horizontal="center" vertical="center"/>
    </x:xf>
    <x:xf numFmtId="0" fontId="14" fillId="4" borderId="2" xfId="0" applyAlignment="1">
      <x:alignment horizontal="center" vertical="center"/>
    </x:xf>
    <x:xf numFmtId="0" fontId="14" fillId="5" borderId="2" xfId="0" applyAlignment="1">
      <x:alignment horizontal="center" vertical="center" wrapText="1"/>
    </x:xf>
    <x:xf numFmtId="0" fontId="14" fillId="4" borderId="2" xfId="0" applyAlignment="1">
      <x:alignment horizontal="center" vertical="center" wrapText="1"/>
    </x:xf>
    <x:xf numFmtId="0" fontId="1" fillId="11" borderId="4" xfId="0" applyAlignment="1">
      <x:alignment horizontal="center" vertical="center" wrapText="1"/>
    </x:xf>
    <x:xf numFmtId="0" fontId="1" fillId="11" borderId="4" xfId="0" applyAlignment="1">
      <x:alignment vertical="center" wrapText="1"/>
    </x:xf>
    <x:xf numFmtId="0" fontId="14" fillId="11" borderId="4" xfId="0" applyAlignment="1">
      <x:alignment horizontal="center" vertical="center" wrapText="1"/>
    </x:xf>
    <x:xf numFmtId="0" fontId="14" fillId="11" borderId="4" xfId="0" applyAlignment="1">
      <x:alignment vertical="center" wrapText="1"/>
    </x:xf>
    <x:xf numFmtId="0" fontId="14" fillId="11" borderId="4" xfId="0" applyAlignment="1">
      <x:alignment horizontal="center" vertical="center"/>
    </x:xf>
    <x:xf numFmtId="0" fontId="0" fillId="18" borderId="3" xfId="0" applyAlignment="1">
      <x:alignment vertical="center" wrapText="1"/>
    </x:xf>
    <x:xf numFmtId="0" fontId="1" fillId="17" borderId="2" xfId="0" applyAlignment="1">
      <x:alignment horizontal="center" vertical="center"/>
    </x:xf>
    <x:xf numFmtId="0" fontId="1" fillId="9" borderId="2" xfId="0" applyAlignment="1">
      <x:alignment horizontal="center" vertical="center"/>
    </x:xf>
    <x:xf numFmtId="0" fontId="1" fillId="23" borderId="2" xfId="0" applyAlignment="1">
      <x:alignment horizontal="center" vertical="center"/>
    </x:xf>
    <x:xf numFmtId="0" fontId="14" fillId="17" borderId="2" xfId="0" applyAlignment="1">
      <x:alignment horizontal="center" vertical="center"/>
    </x:xf>
    <x:xf numFmtId="0" fontId="14" fillId="9" borderId="2" xfId="0" applyAlignment="1">
      <x:alignment horizontal="center" vertical="center"/>
    </x:xf>
    <x:xf numFmtId="0" fontId="14" fillId="5" borderId="4" xfId="0" applyAlignment="1">
      <x:alignment horizontal="center" vertical="center" wrapText="1"/>
    </x:xf>
    <x:xf numFmtId="0" fontId="14" fillId="5" borderId="4" xfId="0" applyAlignment="1">
      <x:alignment vertical="center" wrapText="1"/>
    </x:xf>
    <x:xf numFmtId="0" fontId="6" fillId="5" borderId="4" xfId="0" applyAlignment="1">
      <x:alignment vertical="center" wrapText="1"/>
    </x:xf>
    <x:xf numFmtId="0" fontId="14" fillId="17" borderId="4" xfId="0" applyAlignment="1">
      <x:alignment horizontal="center" vertical="center"/>
    </x:xf>
    <x:xf numFmtId="0" fontId="2" fillId="17" borderId="2" xfId="0" applyAlignment="1">
      <x:alignment horizontal="center" vertical="center"/>
    </x:xf>
    <x:xf numFmtId="0" fontId="0" fillId="17" borderId="0" xfId="0" applyAlignment="1">
      <x:alignment horizontal="center" vertical="center"/>
    </x:xf>
    <x:xf numFmtId="0" fontId="15" fillId="15" borderId="4" xfId="0" applyAlignment="1">
      <x:alignment vertical="center" wrapText="1"/>
    </x:xf>
    <x:xf numFmtId="164" fontId="15" fillId="15" borderId="4" xfId="0" applyAlignment="1">
      <x:alignment vertical="center" wrapText="1"/>
    </x:xf>
    <x:xf numFmtId="0" fontId="15" fillId="24" borderId="4" xfId="0" applyAlignment="1">
      <x:alignment vertical="center" wrapText="1"/>
    </x:xf>
    <x:xf numFmtId="0" fontId="0" fillId="12" borderId="4" xfId="0" applyAlignment="1">
      <x:alignment vertical="center" wrapText="1"/>
    </x:xf>
    <x:xf numFmtId="0" fontId="9" fillId="15" borderId="4" xfId="0" applyAlignment="1">
      <x:alignment vertical="center" wrapText="1"/>
    </x:xf>
    <x:xf numFmtId="0" fontId="9" fillId="12" borderId="4" xfId="0" applyAlignment="1">
      <x:alignment vertical="center" wrapText="1"/>
    </x:xf>
    <x:xf numFmtId="0" fontId="10" fillId="22" borderId="4" xfId="0" applyAlignment="1">
      <x:alignment vertical="center" wrapText="1"/>
    </x:xf>
    <x:xf numFmtId="0" fontId="11" fillId="9" borderId="4" xfId="0" applyAlignment="1">
      <x:alignment vertical="center" wrapText="1"/>
    </x:xf>
    <x:xf numFmtId="0" fontId="0" fillId="0" borderId="0" xfId="0"/>
    <x:xf numFmtId="0" fontId="1" fillId="0" borderId="0" xfId="0"/>
    <x:xf numFmtId="0" fontId="1" fillId="4" borderId="2" xfId="0" applyAlignment="1">
      <x:alignment horizontal="center" vertical="center"/>
    </x:xf>
    <x:xf numFmtId="0" fontId="1" fillId="5" borderId="2" xfId="0" applyAlignment="1">
      <x:alignment horizontal="center" vertical="center"/>
    </x:xf>
    <x:xf numFmtId="0" fontId="1" fillId="7" borderId="2" xfId="0" applyAlignment="1">
      <x:alignment horizontal="center" vertical="center"/>
    </x:xf>
    <x:xf numFmtId="0" fontId="1" fillId="8" borderId="2" xfId="0" applyAlignment="1">
      <x:alignment horizontal="center" vertical="center"/>
    </x:xf>
    <x:xf numFmtId="0" fontId="2" fillId="0" borderId="0" xfId="0"/>
    <x:xf numFmtId="0" fontId="3" fillId="0" borderId="0" xfId="0"/>
    <x:xf numFmtId="0" fontId="2" fillId="0" borderId="0" xfId="0" applyAlignment="1">
      <x:alignment wrapText="1"/>
    </x:xf>
    <x:xf numFmtId="0" fontId="2" fillId="2" borderId="2" xfId="0" applyAlignment="1">
      <x:alignment vertical="center" wrapText="1"/>
    </x:xf>
    <x:xf numFmtId="0" fontId="2" fillId="0" borderId="0" xfId="0" applyAlignment="1">
      <x:alignment horizontal="center"/>
    </x:xf>
    <x:xf numFmtId="0" fontId="4" fillId="2" borderId="2" xfId="0" applyAlignment="1">
      <x:alignment vertical="center" wrapText="1"/>
    </x:xf>
    <x:xf numFmtId="0" fontId="4" fillId="0" borderId="0" xfId="0"/>
    <x:xf numFmtId="0" fontId="5" fillId="2" borderId="2" xfId="0" applyAlignment="1">
      <x:alignment vertical="center" wrapText="1"/>
    </x:xf>
    <x:xf numFmtId="0" fontId="5" fillId="0" borderId="0" xfId="0"/>
    <x:xf numFmtId="0" fontId="2" fillId="2" borderId="2" xfId="0" applyAlignment="1">
      <x:alignment horizontal="center" vertical="center" wrapText="1"/>
    </x:xf>
    <x:xf numFmtId="0" fontId="1" fillId="13" borderId="2" xfId="0" applyAlignment="1">
      <x:alignment vertical="center" wrapText="1"/>
    </x:xf>
    <x:xf numFmtId="0" fontId="1" fillId="14" borderId="2" xfId="0" applyAlignment="1">
      <x:alignment vertical="center" wrapText="1"/>
    </x:xf>
    <x:xf numFmtId="0" fontId="1" fillId="14" borderId="2" xfId="0" applyAlignment="1">
      <x:alignment horizontal="center" vertical="center"/>
    </x:xf>
    <x:xf numFmtId="0" fontId="1" fillId="4" borderId="2" xfId="0" applyAlignment="1">
      <x:alignment vertical="center" wrapText="1"/>
    </x:xf>
    <x:xf numFmtId="0" fontId="1" fillId="5" borderId="2" xfId="0" applyAlignment="1">
      <x:alignment vertical="center" wrapText="1"/>
    </x:xf>
    <x:xf numFmtId="0" fontId="1" fillId="6" borderId="2" xfId="0" applyAlignment="1">
      <x:alignment vertical="center" wrapText="1"/>
    </x:xf>
    <x:xf numFmtId="0" fontId="1" fillId="7" borderId="2" xfId="0" applyAlignment="1">
      <x:alignment vertical="center" wrapText="1"/>
    </x:xf>
    <x:xf numFmtId="0" fontId="1" fillId="2" borderId="2" xfId="0" applyAlignment="1">
      <x:alignment vertical="center" wrapText="1"/>
    </x:xf>
    <x:xf numFmtId="0" fontId="1" fillId="8" borderId="2" xfId="0" applyAlignment="1">
      <x:alignment vertical="center" wrapText="1"/>
    </x:xf>
    <x:xf numFmtId="0" fontId="1" fillId="4" borderId="2" xfId="0" applyAlignment="1">
      <x:alignment horizontal="center" vertical="center" wrapText="1"/>
    </x:xf>
    <x:xf numFmtId="0" fontId="1" fillId="5" borderId="2" xfId="0" applyAlignment="1">
      <x:alignment horizontal="center" vertical="center" wrapText="1"/>
    </x:xf>
    <x:xf numFmtId="0" fontId="6" fillId="4" borderId="2" xfId="0" applyAlignment="1">
      <x:alignment vertical="center" wrapText="1"/>
    </x:xf>
    <x:xf numFmtId="0" fontId="6" fillId="5" borderId="2" xfId="0" applyAlignment="1">
      <x:alignment vertical="center" wrapText="1"/>
    </x:xf>
    <x:xf numFmtId="0" fontId="6" fillId="4" borderId="2" xfId="0" applyAlignment="1">
      <x:alignment horizontal="center" vertical="center" wrapText="1"/>
    </x:xf>
    <x:xf numFmtId="0" fontId="6" fillId="5" borderId="2" xfId="0" applyAlignment="1">
      <x:alignment horizontal="center" vertical="center" wrapText="1"/>
    </x:xf>
    <x:xf numFmtId="0" fontId="7" fillId="10" borderId="0" xfId="0"/>
    <x:xf numFmtId="0" fontId="7" fillId="8" borderId="0" xfId="0"/>
    <x:xf numFmtId="0" fontId="0" fillId="0" borderId="0" xfId="0" applyAlignment="1">
      <x:alignment wrapText="1"/>
    </x:xf>
    <x:xf numFmtId="0" fontId="7" fillId="10" borderId="0" xfId="0" applyAlignment="1">
      <x:alignment wrapText="1"/>
    </x:xf>
    <x:xf numFmtId="0" fontId="7" fillId="8" borderId="0" xfId="0" applyAlignment="1">
      <x:alignment wrapText="1"/>
    </x:xf>
    <x:xf numFmtId="0" fontId="9" fillId="3" borderId="2" xfId="0" applyAlignment="1">
      <x:alignment horizontal="center" vertical="center" wrapText="1"/>
    </x:xf>
    <x:xf numFmtId="0" fontId="9" fillId="3" borderId="2" xfId="0" applyAlignment="1">
      <x:alignment vertical="center" wrapText="1"/>
    </x:xf>
    <x:xf numFmtId="0" fontId="0" fillId="0" borderId="2" xfId="0" applyAlignment="1">
      <x:alignment vertical="center" wrapText="1"/>
    </x:xf>
    <x:xf numFmtId="0" fontId="7" fillId="10" borderId="2" xfId="0" applyAlignment="1">
      <x:alignment vertical="center" wrapText="1"/>
    </x:xf>
    <x:xf numFmtId="0" fontId="7" fillId="8" borderId="2" xfId="0" applyAlignment="1">
      <x:alignment vertical="center" wrapText="1"/>
    </x:xf>
    <x:xf numFmtId="0" fontId="8" fillId="0" borderId="2" xfId="0" applyAlignment="1">
      <x:alignment vertical="center" wrapText="1"/>
    </x:xf>
    <x:xf numFmtId="0" fontId="7" fillId="0" borderId="2" xfId="0" applyAlignment="1">
      <x:alignment vertical="center" wrapText="1"/>
    </x:xf>
    <x:xf numFmtId="0" fontId="9" fillId="3" borderId="0" xfId="0" applyAlignment="1">
      <x:alignment horizontal="center" wrapText="1"/>
    </x:xf>
    <x:xf numFmtId="0" fontId="9" fillId="3" borderId="0" xfId="0" applyAlignment="1">
      <x:alignment vertical="center" wrapText="1"/>
    </x:xf>
    <x:xf numFmtId="0" fontId="0" fillId="0" borderId="0" xfId="0" applyAlignment="1">
      <x:alignment vertical="center" wrapText="1"/>
    </x:xf>
    <x:xf numFmtId="0" fontId="7" fillId="10" borderId="0" xfId="0" applyAlignment="1">
      <x:alignment vertical="center" wrapText="1"/>
    </x:xf>
    <x:xf numFmtId="0" fontId="9" fillId="3" borderId="5" xfId="0" applyAlignment="1">
      <x:alignment horizontal="left" vertical="center" wrapText="1"/>
    </x:xf>
    <x:xf numFmtId="0" fontId="9" fillId="3" borderId="5" xfId="0" applyAlignment="1">
      <x:alignment horizontal="center" vertical="center" wrapText="1"/>
    </x:xf>
    <x:xf numFmtId="164" fontId="9" fillId="3" borderId="5" xfId="0" applyAlignment="1">
      <x:alignment horizontal="center" vertical="center" wrapText="1"/>
    </x:xf>
    <x:xf numFmtId="0" fontId="0" fillId="0" borderId="5" xfId="0" applyAlignment="1">
      <x:alignment horizontal="left" vertical="center" wrapText="1"/>
    </x:xf>
    <x:xf numFmtId="0" fontId="0" fillId="0" borderId="5" xfId="0" applyAlignment="1">
      <x:alignment horizontal="center" vertical="center" wrapText="1"/>
    </x:xf>
    <x:xf numFmtId="0" fontId="0" fillId="6" borderId="5" xfId="0" applyAlignment="1">
      <x:alignment horizontal="center" vertical="center" wrapText="1"/>
    </x:xf>
    <x:xf numFmtId="0" fontId="9" fillId="6" borderId="5" xfId="0" applyAlignment="1">
      <x:alignment horizontal="center" vertical="center" wrapText="1"/>
    </x:xf>
    <x:xf numFmtId="0" fontId="0" fillId="8" borderId="5" xfId="0" applyAlignment="1">
      <x:alignment horizontal="center" vertical="center" wrapText="1"/>
    </x:xf>
    <x:xf numFmtId="0" fontId="0" fillId="20" borderId="5" xfId="0" applyAlignment="1">
      <x:alignment horizontal="center" vertical="center" wrapText="1"/>
    </x:xf>
    <x:xf numFmtId="0" fontId="0" fillId="4" borderId="5" xfId="0" applyAlignment="1">
      <x:alignment horizontal="center" vertical="center" wrapText="1"/>
    </x:xf>
    <x:xf numFmtId="0" fontId="0" fillId="4" borderId="5" xfId="0" applyAlignment="1">
      <x:alignment horizontal="left" vertical="center" wrapText="1"/>
    </x:xf>
    <x:xf numFmtId="0" fontId="0" fillId="8" borderId="5" xfId="0" applyAlignment="1">
      <x:alignment horizontal="left" vertical="center" wrapText="1"/>
    </x:xf>
    <x:xf numFmtId="0" fontId="7" fillId="10" borderId="2" xfId="0" applyAlignment="1">
      <x:alignment horizontal="center" vertical="center" wrapText="1"/>
    </x:xf>
    <x:xf numFmtId="0" fontId="12" fillId="4" borderId="5" xfId="0" applyAlignment="1">
      <x:alignment horizontal="center" vertical="center" wrapText="1"/>
    </x:xf>
    <x:xf numFmtId="0" fontId="13" fillId="8" borderId="5" xfId="0" applyAlignment="1">
      <x:alignment horizontal="center" vertical="center" wrapText="1"/>
    </x:xf>
    <x:xf numFmtId="0" fontId="12" fillId="0" borderId="5" xfId="0" applyAlignment="1">
      <x:alignment horizontal="center" vertical="center" wrapText="1"/>
    </x:xf>
    <x:xf numFmtId="0" fontId="13" fillId="20" borderId="5" xfId="0" applyAlignment="1">
      <x:alignment horizontal="center" vertical="center" wrapText="1"/>
    </x:xf>
    <x:xf numFmtId="0" fontId="9" fillId="3" borderId="0" xfId="0" applyAlignment="1">
      <x:alignment horizontal="center" vertical="center" wrapText="1"/>
    </x:xf>
    <x:xf numFmtId="0" fontId="0" fillId="18" borderId="0" xfId="0" applyAlignment="1">
      <x:alignment vertical="center" wrapText="1"/>
    </x:xf>
    <x:xf numFmtId="0" fontId="1" fillId="6" borderId="2" xfId="0" applyAlignment="1">
      <x:alignment horizontal="center" vertical="center"/>
    </x:xf>
    <x:xf numFmtId="0" fontId="1" fillId="2" borderId="2" xfId="0" applyAlignment="1">
      <x:alignment horizontal="center" vertical="center"/>
    </x:xf>
    <x:xf numFmtId="0" fontId="1" fillId="13" borderId="2" xfId="0" applyAlignment="1">
      <x:alignment horizontal="center" vertical="center"/>
    </x:xf>
    <x:xf numFmtId="0" fontId="2" fillId="2" borderId="2" xfId="0" applyAlignment="1">
      <x:alignment horizontal="center" vertical="center"/>
    </x:xf>
    <x:xf numFmtId="0" fontId="0" fillId="0" borderId="0" xfId="0" applyAlignment="1">
      <x:alignment horizontal="center" vertical="center"/>
    </x:xf>
    <x:xf numFmtId="0" fontId="9" fillId="22" borderId="0" xfId="0" applyAlignment="1">
      <x:alignment vertical="center" wrapText="1"/>
    </x:xf>
    <x:xf numFmtId="0" fontId="9" fillId="22" borderId="0" xfId="0"/>
    <x:xf numFmtId="0" fontId="7" fillId="9" borderId="0" xfId="0" applyAlignment="1">
      <x:alignment vertical="center" wrapText="1"/>
    </x:xf>
    <x:xf numFmtId="0" fontId="7" fillId="9" borderId="0" xfId="0"/>
    <x:xf numFmtId="0" fontId="9" fillId="21" borderId="5" xfId="0" applyAlignment="1">
      <x:alignment horizontal="center" vertical="center" wrapText="1"/>
    </x:xf>
    <x:xf numFmtId="0" fontId="1" fillId="9" borderId="2" xfId="0" applyAlignment="1">
      <x:alignment horizontal="center" vertical="center"/>
    </x:xf>
    <x:xf numFmtId="0" fontId="1" fillId="23" borderId="2" xfId="0" applyAlignment="1">
      <x:alignment horizontal="center" vertical="center"/>
    </x:xf>
    <x:xf numFmtId="0" fontId="2" fillId="8" borderId="2" xfId="0" applyAlignment="1">
      <x:alignment horizontal="center" vertical="center"/>
    </x:xf>
    <x:xf numFmtId="0" fontId="0" fillId="8" borderId="0" xfId="0" applyAlignment="1">
      <x:alignment horizontal="center" vertical="center"/>
    </x:xf>
    <x:xf numFmtId="0" fontId="15" fillId="3" borderId="2" xfId="0" applyAlignment="1">
      <x:alignment vertical="center" wrapText="1"/>
    </x:xf>
    <x:xf numFmtId="164" fontId="15" fillId="3" borderId="2" xfId="0" applyAlignment="1">
      <x:alignment vertical="center" wrapText="1"/>
    </x:xf>
    <x:xf numFmtId="0" fontId="15" fillId="24" borderId="2" xfId="0" applyAlignment="1">
      <x:alignment vertical="center" wrapText="1"/>
    </x:xf>
    <x:xf numFmtId="0" fontId="0" fillId="6" borderId="2" xfId="0" applyAlignment="1">
      <x:alignment vertical="center" wrapText="1"/>
    </x:xf>
    <x:xf numFmtId="0" fontId="9" fillId="6" borderId="2" xfId="0" applyAlignment="1">
      <x:alignment vertical="center" wrapText="1"/>
    </x:xf>
    <x:xf numFmtId="0" fontId="9" fillId="22" borderId="2" xfId="0" applyAlignment="1">
      <x:alignment vertical="center" wrapText="1"/>
    </x:xf>
    <x:xf numFmtId="0" fontId="7" fillId="9" borderId="2" xfId="0" applyAlignment="1">
      <x:alignment vertical="center" wrapText="1"/>
    </x:xf>
    <x:xf numFmtId="0" fontId="1" fillId="25" borderId="2" xfId="0" applyAlignment="1">
      <x:alignment horizontal="center" vertical="center" wrapText="1"/>
    </x:xf>
    <x:xf numFmtId="0" fontId="1" fillId="25" borderId="2" xfId="0" applyAlignment="1">
      <x:alignment vertical="center" wrapText="1"/>
    </x:xf>
    <x:xf numFmtId="0" fontId="1" fillId="25" borderId="2" xfId="0" applyAlignment="1">
      <x:alignment horizontal="center" vertical="center"/>
    </x:xf>
    <x:xf numFmtId="0" fontId="0" fillId="25" borderId="0" xfId="0" applyAlignment="1">
      <x:alignment vertical="center" wrapText="1"/>
    </x:xf>
    <x:xf numFmtId="0" fontId="0" fillId="25" borderId="6" xfId="0" applyAlignment="1">
      <x:alignment vertical="center" wrapText="1"/>
    </x:xf>
    <x:xf numFmtId="0" fontId="0" fillId="25" borderId="7" xfId="0" applyAlignment="1">
      <x:alignment vertical="center" wrapText="1"/>
    </x:xf>
    <x:xf numFmtId="0" fontId="1" fillId="26" borderId="2" xfId="0" applyAlignment="1">
      <x:alignment horizontal="center" vertical="center" wrapText="1"/>
    </x:xf>
    <x:xf numFmtId="0" fontId="1" fillId="26" borderId="2" xfId="0" applyAlignment="1">
      <x:alignment vertical="center" wrapText="1"/>
    </x:xf>
    <x:xf numFmtId="0" fontId="1" fillId="26" borderId="2" xfId="0" applyAlignment="1">
      <x:alignment horizontal="center" vertical="center"/>
    </x:xf>
    <x:xf numFmtId="0" fontId="0" fillId="26" borderId="0" xfId="0" applyAlignment="1">
      <x:alignment vertical="center" wrapText="1"/>
    </x:xf>
    <x:xf numFmtId="0" fontId="0" fillId="26" borderId="6" xfId="0" applyAlignment="1">
      <x:alignment vertical="center" wrapText="1"/>
    </x:xf>
    <x:xf numFmtId="0" fontId="0" fillId="26" borderId="7" xfId="0" applyAlignment="1">
      <x:alignment vertical="center" wrapText="1"/>
    </x:xf>
    <x:xf numFmtId="0" fontId="6" fillId="25" borderId="2" xfId="0" applyAlignment="1">
      <x:alignment horizontal="center" vertical="center" wrapText="1"/>
    </x:xf>
    <x:xf numFmtId="0" fontId="6" fillId="25" borderId="2" xfId="0" applyAlignment="1">
      <x:alignment vertical="center" wrapText="1"/>
    </x:xf>
    <x:xf numFmtId="0" fontId="1" fillId="26" borderId="4" xfId="0" applyAlignment="1">
      <x:alignment vertical="center" wrapText="1"/>
    </x:xf>
    <x:xf numFmtId="0" fontId="0" fillId="26" borderId="4" xfId="0" applyAlignment="1">
      <x:alignment vertical="center" wrapText="1"/>
    </x:xf>
    <x:xf numFmtId="0" fontId="1" fillId="25" borderId="4" xfId="0" applyAlignment="1">
      <x:alignment vertical="center" wrapText="1"/>
    </x:xf>
    <x:xf numFmtId="0" fontId="0" fillId="25" borderId="4" xfId="0" applyAlignment="1">
      <x:alignment vertical="center" wrapText="1"/>
    </x:xf>
    <x:xf numFmtId="0" fontId="6" fillId="26" borderId="4" xfId="0" applyAlignment="1">
      <x:alignment vertical="center" wrapText="1"/>
    </x:xf>
    <x:xf numFmtId="0" fontId="1" fillId="17" borderId="2" xfId="0" applyAlignment="1">
      <x:alignment horizontal="center" vertical="center" wrapText="1"/>
    </x:xf>
    <x:xf numFmtId="0" fontId="2" fillId="17" borderId="2" xfId="0" applyAlignment="1">
      <x:alignment horizontal="center" vertical="center" wrapText="1"/>
    </x:xf>
    <x:xf numFmtId="0" fontId="0" fillId="0" borderId="0" xfId="0" applyNumberFormat="1" applyFont="1" applyFill="1" applyBorder="1"/>
    <x:xf numFmtId="0" fontId="1" fillId="0" borderId="0" xfId="0" applyNumberFormat="1" applyFont="1" applyFill="1" applyBorder="1"/>
    <x:xf numFmtId="0" fontId="1" fillId="4" borderId="2" xfId="0" applyNumberFormat="1" applyFont="1" applyFill="1" applyBorder="1" applyAlignment="1">
      <x:alignment horizontal="center" vertical="center"/>
    </x:xf>
    <x:xf numFmtId="0" fontId="1" fillId="5" borderId="2" xfId="0" applyNumberFormat="1" applyFont="1" applyFill="1" applyBorder="1" applyAlignment="1">
      <x:alignment horizontal="center" vertical="center"/>
    </x:xf>
    <x:xf numFmtId="0" fontId="1" fillId="7" borderId="2" xfId="0" applyNumberFormat="1" applyFont="1" applyFill="1" applyBorder="1" applyAlignment="1">
      <x:alignment horizontal="center" vertical="center"/>
    </x:xf>
    <x:xf numFmtId="0" fontId="1" fillId="8" borderId="2" xfId="0" applyNumberFormat="1" applyFont="1" applyFill="1" applyBorder="1" applyAlignment="1">
      <x:alignment horizontal="center" vertical="center"/>
    </x:xf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2" fillId="2" borderId="2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horizontal="center"/>
    </x:xf>
    <x:xf numFmtId="0" fontId="4" fillId="2" borderId="2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5" fillId="2" borderId="2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2" fillId="2" borderId="2" xfId="0" applyNumberFormat="1" applyFont="1" applyFill="1" applyBorder="1" applyAlignment="1">
      <x:alignment horizontal="center" vertical="center" wrapText="1"/>
    </x:xf>
    <x:xf numFmtId="0" fontId="1" fillId="13" borderId="2" xfId="0" applyNumberFormat="1" applyFont="1" applyFill="1" applyBorder="1" applyAlignment="1">
      <x:alignment vertical="center" wrapText="1"/>
    </x:xf>
    <x:xf numFmtId="0" fontId="1" fillId="14" borderId="2" xfId="0" applyNumberFormat="1" applyFont="1" applyFill="1" applyBorder="1" applyAlignment="1">
      <x:alignment vertical="center" wrapText="1"/>
    </x:xf>
    <x:xf numFmtId="0" fontId="1" fillId="14" borderId="2" xfId="0" applyNumberFormat="1" applyFont="1" applyFill="1" applyBorder="1" applyAlignment="1">
      <x:alignment horizontal="center" vertical="center"/>
    </x:xf>
    <x:xf numFmtId="0" fontId="1" fillId="4" borderId="2" xfId="0" applyNumberFormat="1" applyFont="1" applyFill="1" applyBorder="1" applyAlignment="1">
      <x:alignment vertical="center" wrapText="1"/>
    </x:xf>
    <x:xf numFmtId="0" fontId="1" fillId="5" borderId="2" xfId="0" applyNumberFormat="1" applyFont="1" applyFill="1" applyBorder="1" applyAlignment="1">
      <x:alignment vertical="center" wrapText="1"/>
    </x:xf>
    <x:xf numFmtId="0" fontId="1" fillId="6" borderId="2" xfId="0" applyNumberFormat="1" applyFont="1" applyFill="1" applyBorder="1" applyAlignment="1">
      <x:alignment vertical="center" wrapText="1"/>
    </x:xf>
    <x:xf numFmtId="0" fontId="1" fillId="7" borderId="2" xfId="0" applyNumberFormat="1" applyFont="1" applyFill="1" applyBorder="1" applyAlignment="1">
      <x:alignment vertical="center" wrapText="1"/>
    </x:xf>
    <x:xf numFmtId="0" fontId="1" fillId="2" borderId="2" xfId="0" applyNumberFormat="1" applyFont="1" applyFill="1" applyBorder="1" applyAlignment="1">
      <x:alignment vertical="center" wrapText="1"/>
    </x:xf>
    <x:xf numFmtId="0" fontId="1" fillId="8" borderId="2" xfId="0" applyNumberFormat="1" applyFont="1" applyFill="1" applyBorder="1" applyAlignment="1">
      <x:alignment vertical="center" wrapText="1"/>
    </x:xf>
    <x:xf numFmtId="0" fontId="1" fillId="4" borderId="2" xfId="0" applyNumberFormat="1" applyFont="1" applyFill="1" applyBorder="1" applyAlignment="1">
      <x:alignment horizontal="center" vertical="center" wrapText="1"/>
    </x:xf>
    <x:xf numFmtId="0" fontId="1" fillId="5" borderId="2" xfId="0" applyNumberFormat="1" applyFont="1" applyFill="1" applyBorder="1" applyAlignment="1">
      <x:alignment horizontal="center" vertical="center" wrapText="1"/>
    </x:xf>
    <x:xf numFmtId="0" fontId="6" fillId="4" borderId="2" xfId="0" applyNumberFormat="1" applyFont="1" applyFill="1" applyBorder="1" applyAlignment="1">
      <x:alignment vertical="center" wrapText="1"/>
    </x:xf>
    <x:xf numFmtId="0" fontId="6" fillId="5" borderId="2" xfId="0" applyNumberFormat="1" applyFont="1" applyFill="1" applyBorder="1" applyAlignment="1">
      <x:alignment vertical="center" wrapText="1"/>
    </x:xf>
    <x:xf numFmtId="0" fontId="6" fillId="4" borderId="2" xfId="0" applyNumberFormat="1" applyFont="1" applyFill="1" applyBorder="1" applyAlignment="1">
      <x:alignment horizontal="center" vertical="center" wrapText="1"/>
    </x:xf>
    <x:xf numFmtId="0" fontId="6" fillId="5" borderId="2" xfId="0" applyNumberFormat="1" applyFont="1" applyFill="1" applyBorder="1" applyAlignment="1">
      <x:alignment horizontal="center" vertical="center" wrapText="1"/>
    </x:xf>
    <x:xf numFmtId="0" fontId="7" fillId="10" borderId="0" xfId="0" applyNumberFormat="1" applyFont="1" applyFill="1" applyBorder="1"/>
    <x:xf numFmtId="0" fontId="7" fillId="8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7" fillId="10" borderId="0" xfId="0" applyNumberFormat="1" applyFont="1" applyFill="1" applyBorder="1" applyAlignment="1">
      <x:alignment wrapText="1"/>
    </x:xf>
    <x:xf numFmtId="0" fontId="7" fillId="8" borderId="0" xfId="0" applyNumberFormat="1" applyFont="1" applyFill="1" applyBorder="1" applyAlignment="1">
      <x:alignment wrapText="1"/>
    </x:xf>
    <x:xf numFmtId="0" fontId="9" fillId="3" borderId="2" xfId="0" applyNumberFormat="1" applyFont="1" applyFill="1" applyBorder="1" applyAlignment="1">
      <x:alignment horizontal="center" vertical="center" wrapText="1"/>
    </x:xf>
    <x:xf numFmtId="0" fontId="9" fillId="3" borderId="2" xfId="0" applyNumberFormat="1" applyFont="1" applyFill="1" applyBorder="1" applyAlignment="1">
      <x:alignment vertical="center" wrapText="1"/>
    </x:xf>
    <x:xf numFmtId="0" fontId="0" fillId="0" borderId="2" xfId="0" applyNumberFormat="1" applyFont="1" applyFill="1" applyBorder="1" applyAlignment="1">
      <x:alignment vertical="center" wrapText="1"/>
    </x:xf>
    <x:xf numFmtId="0" fontId="7" fillId="10" borderId="2" xfId="0" applyNumberFormat="1" applyFont="1" applyFill="1" applyBorder="1" applyAlignment="1">
      <x:alignment vertical="center" wrapText="1"/>
    </x:xf>
    <x:xf numFmtId="0" fontId="7" fillId="8" borderId="2" xfId="0" applyNumberFormat="1" applyFont="1" applyFill="1" applyBorder="1" applyAlignment="1">
      <x:alignment vertical="center" wrapText="1"/>
    </x:xf>
    <x:xf numFmtId="0" fontId="8" fillId="0" borderId="2" xfId="0" applyNumberFormat="1" applyFont="1" applyFill="1" applyBorder="1" applyAlignment="1">
      <x:alignment vertical="center" wrapText="1"/>
    </x:xf>
    <x:xf numFmtId="0" fontId="7" fillId="0" borderId="2" xfId="0" applyNumberFormat="1" applyFont="1" applyFill="1" applyBorder="1" applyAlignment="1">
      <x:alignment vertical="center" wrapText="1"/>
    </x:xf>
    <x:xf numFmtId="0" fontId="9" fillId="3" borderId="0" xfId="0" applyNumberFormat="1" applyFont="1" applyFill="1" applyBorder="1" applyAlignment="1">
      <x:alignment horizontal="center" wrapText="1"/>
    </x:xf>
    <x:xf numFmtId="0" fontId="9" fillId="3" borderId="0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vertical="center" wrapText="1"/>
    </x:xf>
    <x:xf numFmtId="0" fontId="7" fillId="10" borderId="0" xfId="0" applyNumberFormat="1" applyFont="1" applyFill="1" applyBorder="1" applyAlignment="1">
      <x:alignment vertical="center" wrapText="1"/>
    </x:xf>
    <x:xf numFmtId="0" fontId="9" fillId="3" borderId="5" xfId="0" applyNumberFormat="1" applyFont="1" applyFill="1" applyBorder="1" applyAlignment="1">
      <x:alignment horizontal="left" vertical="center" wrapText="1"/>
    </x:xf>
    <x:xf numFmtId="0" fontId="9" fillId="3" borderId="5" xfId="0" applyNumberFormat="1" applyFont="1" applyFill="1" applyBorder="1" applyAlignment="1">
      <x:alignment horizontal="center" vertical="center" wrapText="1"/>
    </x:xf>
    <x:xf numFmtId="164" fontId="9" fillId="3" borderId="5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horizontal="left" vertical="center" wrapText="1"/>
    </x:xf>
    <x:xf numFmtId="0" fontId="0" fillId="0" borderId="5" xfId="0" applyNumberFormat="1" applyFont="1" applyFill="1" applyBorder="1" applyAlignment="1">
      <x:alignment horizontal="center" vertical="center" wrapText="1"/>
    </x:xf>
    <x:xf numFmtId="0" fontId="0" fillId="6" borderId="5" xfId="0" applyNumberFormat="1" applyFont="1" applyFill="1" applyBorder="1" applyAlignment="1">
      <x:alignment horizontal="center" vertical="center" wrapText="1"/>
    </x:xf>
    <x:xf numFmtId="0" fontId="9" fillId="6" borderId="5" xfId="0" applyNumberFormat="1" applyFont="1" applyFill="1" applyBorder="1" applyAlignment="1">
      <x:alignment horizontal="center" vertical="center" wrapText="1"/>
    </x:xf>
    <x:xf numFmtId="0" fontId="0" fillId="8" borderId="5" xfId="0" applyNumberFormat="1" applyFont="1" applyFill="1" applyBorder="1" applyAlignment="1">
      <x:alignment horizontal="center" vertical="center" wrapText="1"/>
    </x:xf>
    <x:xf numFmtId="0" fontId="0" fillId="20" borderId="5" xfId="0" applyNumberFormat="1" applyFont="1" applyFill="1" applyBorder="1" applyAlignment="1">
      <x:alignment horizontal="center" vertical="center" wrapText="1"/>
    </x:xf>
    <x:xf numFmtId="0" fontId="0" fillId="4" borderId="5" xfId="0" applyNumberFormat="1" applyFont="1" applyFill="1" applyBorder="1" applyAlignment="1">
      <x:alignment horizontal="center" vertical="center" wrapText="1"/>
    </x:xf>
    <x:xf numFmtId="0" fontId="0" fillId="4" borderId="5" xfId="0" applyNumberFormat="1" applyFont="1" applyFill="1" applyBorder="1" applyAlignment="1">
      <x:alignment horizontal="left" vertical="center" wrapText="1"/>
    </x:xf>
    <x:xf numFmtId="0" fontId="0" fillId="8" borderId="5" xfId="0" applyNumberFormat="1" applyFont="1" applyFill="1" applyBorder="1" applyAlignment="1">
      <x:alignment horizontal="left" vertical="center" wrapText="1"/>
    </x:xf>
    <x:xf numFmtId="0" fontId="7" fillId="10" borderId="2" xfId="0" applyNumberFormat="1" applyFont="1" applyFill="1" applyBorder="1" applyAlignment="1">
      <x:alignment horizontal="center" vertical="center" wrapText="1"/>
    </x:xf>
    <x:xf numFmtId="0" fontId="12" fillId="4" borderId="5" xfId="0" applyNumberFormat="1" applyFont="1" applyFill="1" applyBorder="1" applyAlignment="1">
      <x:alignment horizontal="center" vertical="center" wrapText="1"/>
    </x:xf>
    <x:xf numFmtId="0" fontId="13" fillId="8" borderId="5" xfId="0" applyNumberFormat="1" applyFont="1" applyFill="1" applyBorder="1" applyAlignment="1">
      <x:alignment horizontal="center" vertical="center" wrapText="1"/>
    </x:xf>
    <x:xf numFmtId="0" fontId="12" fillId="0" borderId="5" xfId="0" applyNumberFormat="1" applyFont="1" applyFill="1" applyBorder="1" applyAlignment="1">
      <x:alignment horizontal="center" vertical="center" wrapText="1"/>
    </x:xf>
    <x:xf numFmtId="0" fontId="13" fillId="20" borderId="5" xfId="0" applyNumberFormat="1" applyFont="1" applyFill="1" applyBorder="1" applyAlignment="1">
      <x:alignment horizontal="center" vertical="center" wrapText="1"/>
    </x:xf>
    <x:xf numFmtId="0" fontId="9" fillId="3" borderId="0" xfId="0" applyNumberFormat="1" applyFont="1" applyFill="1" applyBorder="1" applyAlignment="1">
      <x:alignment horizontal="center" vertical="center" wrapText="1"/>
    </x:xf>
    <x:xf numFmtId="0" fontId="0" fillId="18" borderId="0" xfId="0" applyNumberFormat="1" applyFont="1" applyFill="1" applyBorder="1" applyAlignment="1">
      <x:alignment vertical="center" wrapText="1"/>
    </x:xf>
    <x:xf numFmtId="0" fontId="1" fillId="6" borderId="2" xfId="0" applyNumberFormat="1" applyFont="1" applyFill="1" applyBorder="1" applyAlignment="1">
      <x:alignment horizontal="center" vertical="center"/>
    </x:xf>
    <x:xf numFmtId="0" fontId="1" fillId="2" borderId="2" xfId="0" applyNumberFormat="1" applyFont="1" applyFill="1" applyBorder="1" applyAlignment="1">
      <x:alignment horizontal="center" vertical="center"/>
    </x:xf>
    <x:xf numFmtId="0" fontId="1" fillId="13" borderId="2" xfId="0" applyNumberFormat="1" applyFont="1" applyFill="1" applyBorder="1" applyAlignment="1">
      <x:alignment horizontal="center" vertical="center"/>
    </x:xf>
    <x:xf numFmtId="0" fontId="2" fillId="2" borderId="2" xfId="0" applyNumberFormat="1" applyFont="1" applyFill="1" applyBorder="1" applyAlignment="1">
      <x:alignment horizontal="center" vertical="center"/>
    </x:xf>
    <x:xf numFmtId="0" fontId="0" fillId="0" borderId="0" xfId="0" applyNumberFormat="1" applyFont="1" applyFill="1" applyBorder="1" applyAlignment="1">
      <x:alignment horizontal="center" vertical="center"/>
    </x:xf>
    <x:xf numFmtId="0" fontId="9" fillId="22" borderId="0" xfId="0" applyNumberFormat="1" applyFont="1" applyFill="1" applyBorder="1" applyAlignment="1">
      <x:alignment vertical="center" wrapText="1"/>
    </x:xf>
    <x:xf numFmtId="0" fontId="9" fillId="22" borderId="0" xfId="0" applyNumberFormat="1" applyFont="1" applyFill="1" applyBorder="1"/>
    <x:xf numFmtId="0" fontId="7" fillId="9" borderId="0" xfId="0" applyNumberFormat="1" applyFont="1" applyFill="1" applyBorder="1" applyAlignment="1">
      <x:alignment vertical="center" wrapText="1"/>
    </x:xf>
    <x:xf numFmtId="0" fontId="7" fillId="9" borderId="0" xfId="0" applyNumberFormat="1" applyFont="1" applyFill="1" applyBorder="1"/>
    <x:xf numFmtId="0" fontId="9" fillId="21" borderId="5" xfId="0" applyNumberFormat="1" applyFont="1" applyFill="1" applyBorder="1" applyAlignment="1">
      <x:alignment horizontal="center" vertical="center" wrapText="1"/>
    </x:xf>
    <x:xf numFmtId="0" fontId="1" fillId="9" borderId="2" xfId="0" applyNumberFormat="1" applyFont="1" applyFill="1" applyBorder="1" applyAlignment="1">
      <x:alignment horizontal="center" vertical="center"/>
    </x:xf>
    <x:xf numFmtId="0" fontId="1" fillId="23" borderId="2" xfId="0" applyNumberFormat="1" applyFont="1" applyFill="1" applyBorder="1" applyAlignment="1">
      <x:alignment horizontal="center" vertical="center"/>
    </x:xf>
    <x:xf numFmtId="0" fontId="2" fillId="8" borderId="2" xfId="0" applyNumberFormat="1" applyFont="1" applyFill="1" applyBorder="1" applyAlignment="1">
      <x:alignment horizontal="center" vertical="center"/>
    </x:xf>
    <x:xf numFmtId="0" fontId="0" fillId="8" borderId="0" xfId="0" applyNumberFormat="1" applyFont="1" applyFill="1" applyBorder="1" applyAlignment="1">
      <x:alignment horizontal="center" vertical="center"/>
    </x:xf>
    <x:xf numFmtId="0" fontId="15" fillId="3" borderId="2" xfId="0" applyNumberFormat="1" applyFont="1" applyFill="1" applyBorder="1" applyAlignment="1">
      <x:alignment vertical="center" wrapText="1"/>
    </x:xf>
    <x:xf numFmtId="164" fontId="15" fillId="3" borderId="2" xfId="0" applyNumberFormat="1" applyFont="1" applyFill="1" applyBorder="1" applyAlignment="1">
      <x:alignment vertical="center" wrapText="1"/>
    </x:xf>
    <x:xf numFmtId="0" fontId="15" fillId="24" borderId="2" xfId="0" applyNumberFormat="1" applyFont="1" applyFill="1" applyBorder="1" applyAlignment="1">
      <x:alignment vertical="center" wrapText="1"/>
    </x:xf>
    <x:xf numFmtId="0" fontId="0" fillId="6" borderId="2" xfId="0" applyNumberFormat="1" applyFont="1" applyFill="1" applyBorder="1" applyAlignment="1">
      <x:alignment vertical="center" wrapText="1"/>
    </x:xf>
    <x:xf numFmtId="0" fontId="9" fillId="6" borderId="2" xfId="0" applyNumberFormat="1" applyFont="1" applyFill="1" applyBorder="1" applyAlignment="1">
      <x:alignment vertical="center" wrapText="1"/>
    </x:xf>
    <x:xf numFmtId="0" fontId="9" fillId="22" borderId="2" xfId="0" applyNumberFormat="1" applyFont="1" applyFill="1" applyBorder="1" applyAlignment="1">
      <x:alignment vertical="center" wrapText="1"/>
    </x:xf>
    <x:xf numFmtId="0" fontId="7" fillId="9" borderId="2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 applyAlignment="1">
      <x:alignment vertical="center" wrapText="1"/>
    </x:xf>
    <x:xf numFmtId="0" fontId="0" fillId="5" borderId="6" xfId="0" applyNumberFormat="1" applyFont="1" applyFill="1" applyBorder="1" applyAlignment="1">
      <x:alignment vertical="center" wrapText="1"/>
    </x:xf>
    <x:xf numFmtId="0" fontId="0" fillId="5" borderId="7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 applyAlignment="1">
      <x:alignment vertical="center" wrapText="1"/>
    </x:xf>
    <x:xf numFmtId="0" fontId="0" fillId="4" borderId="6" xfId="0" applyNumberFormat="1" applyFont="1" applyFill="1" applyBorder="1" applyAlignment="1">
      <x:alignment vertical="center" wrapText="1"/>
    </x:xf>
    <x:xf numFmtId="0" fontId="0" fillId="4" borderId="7" xfId="0" applyNumberFormat="1" applyFont="1" applyFill="1" applyBorder="1" applyAlignment="1">
      <x:alignment vertical="center" wrapText="1"/>
    </x:xf>
    <x:xf numFmtId="0" fontId="0" fillId="4" borderId="2" xfId="0" applyNumberFormat="1" applyFont="1" applyFill="1" applyBorder="1" applyAlignment="1">
      <x:alignment vertical="center" wrapText="1"/>
    </x:xf>
    <x:xf numFmtId="0" fontId="0" fillId="5" borderId="2" xfId="0" applyNumberFormat="1" applyFont="1" applyFill="1" applyBorder="1" applyAlignment="1">
      <x:alignment vertical="center" wrapText="1"/>
    </x:xf>
    <x:xf numFmtId="0" fontId="1" fillId="8" borderId="2" xfId="0" applyNumberFormat="1" applyFont="1" applyFill="1" applyBorder="1" applyAlignment="1">
      <x:alignment horizontal="center" vertical="center" wrapText="1"/>
    </x:xf>
    <x:xf numFmtId="0" fontId="2" fillId="8" borderId="2" xfId="0" applyNumberFormat="1" applyFont="1" applyFill="1" applyBorder="1" applyAlignment="1">
      <x:alignment horizontal="center" vertical="center" wrapText="1"/>
    </x:xf>
    <x:xf numFmtId="0" fontId="0" fillId="27" borderId="0" xfId="0" applyNumberFormat="1" applyFont="1" applyFill="1" applyBorder="1"/>
    <x:xf numFmtId="0" fontId="9" fillId="27" borderId="0" xfId="0" applyNumberFormat="1" applyFont="1" applyFill="1" applyBorder="1"/>
    <x:xf numFmtId="0" fontId="0" fillId="28" borderId="0" xfId="0" applyNumberFormat="1" applyFont="1" applyFill="1" applyBorder="1"/>
    <x:xf numFmtId="0" fontId="7" fillId="28" borderId="0" xfId="0" applyNumberFormat="1" applyFont="1" applyFill="1" applyBorder="1"/>
    <x:xf numFmtId="0" fontId="12" fillId="0" borderId="0" xfId="0" applyNumberFormat="1" applyFont="1" applyFill="1" applyBorder="1" applyAlignment="1">
      <x:alignment wrapText="1"/>
    </x:xf>
    <x:xf numFmtId="0" fontId="9" fillId="27" borderId="2" xfId="0" applyNumberFormat="1" applyFont="1" applyFill="1" applyBorder="1" applyAlignment="1">
      <x:alignment vertical="center" wrapText="1"/>
    </x:xf>
    <x:xf numFmtId="0" fontId="7" fillId="28" borderId="2" xfId="0" applyNumberFormat="1" applyFont="1" applyFill="1" applyBorder="1" applyAlignment="1">
      <x:alignment vertical="center" wrapText="1"/>
    </x:xf>
    <x:xf numFmtId="0" fontId="7" fillId="28" borderId="2" xfId="0" applyNumberFormat="1" applyFont="1" applyFill="1" applyBorder="1" applyAlignment="1">
      <x:alignment horizontal="center" vertical="center" wrapText="1"/>
    </x:xf>
    <x:xf numFmtId="0" fontId="9" fillId="27" borderId="0" xfId="0" applyNumberFormat="1" applyFont="1" applyFill="1" applyBorder="1" applyAlignment="1">
      <x:alignment horizontal="center" wrapText="1"/>
    </x:xf>
  </x:cellXfs>
  <x:cellStyles count="1">
    <x:cellStyle name="Normal" xfId="0"/>
  </x:cellStyles>
  <x:dxfs count="4">
    <x:dxf>
      <x:font>
        <x:b/>
      </x:font>
      <x:fill>
        <x:patternFill>
          <x:bgColor rgb="FFF4CCCC"/>
        </x:patternFill>
      </x:fill>
    </x:dxf>
    <x:dxf>
      <x:fill>
        <x:patternFill>
          <x:bgColor rgb="FFFFF2CC"/>
        </x:patternFill>
      </x:fill>
    </x:dxf>
    <x:dxf>
      <x:fill>
        <x:patternFill>
          <x:bgColor rgb="FFD9EAD3"/>
        </x:patternFill>
      </x:fill>
    </x:dxf>
    <x:dxf>
      <x:fill>
        <x:patternFill>
          <x:bgColor rgb="FFF4CCCC"/>
        </x:patternFill>
      </x:fill>
    </x:dxf>
  </x:dxfs>
  <x:colors>
    <x:indexedColors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800000"/>
      <x:rgbColor rgb="00008000"/>
      <x:rgbColor rgb="00000080"/>
      <x:rgbColor rgb="00808000"/>
      <x:rgbColor rgb="00800080"/>
      <x:rgbColor rgb="00008080"/>
      <x:rgbColor rgb="00C0C0C0"/>
      <x:rgbColor rgb="00808080"/>
      <x:rgbColor rgb="009999FF"/>
      <x:rgbColor rgb="00993366"/>
      <x:rgbColor rgb="00FFFFCC"/>
      <x:rgbColor rgb="00CCFFFF"/>
      <x:rgbColor rgb="00660066"/>
      <x:rgbColor rgb="00FF8080"/>
      <x:rgbColor rgb="000066CC"/>
      <x:rgbColor rgb="00CCCCFF"/>
      <x:rgbColor rgb="00000080"/>
      <x:rgbColor rgb="00FF00FF"/>
      <x:rgbColor rgb="00FFFF00"/>
      <x:rgbColor rgb="0000FFFF"/>
      <x:rgbColor rgb="00800080"/>
      <x:rgbColor rgb="00800000"/>
      <x:rgbColor rgb="00008080"/>
      <x:rgbColor rgb="000000FF"/>
      <x:rgbColor rgb="0000CCFF"/>
      <x:rgbColor rgb="00CCFFFF"/>
      <x:rgbColor rgb="00CCFFCC"/>
      <x:rgbColor rgb="00FFFF99"/>
      <x:rgbColor rgb="0099CCFF"/>
      <x:rgbColor rgb="00FF99CC"/>
      <x:rgbColor rgb="00CC99FF"/>
      <x:rgbColor rgb="00FFCC99"/>
      <x:rgbColor rgb="003366FF"/>
      <x:rgbColor rgb="0033CCCC"/>
      <x:rgbColor rgb="0099CC00"/>
      <x:rgbColor rgb="00FFCC00"/>
      <x:rgbColor rgb="00FF9900"/>
      <x:rgbColor rgb="00FF6600"/>
      <x:rgbColor rgb="00666699"/>
      <x:rgbColor rgb="00969696"/>
      <x:rgbColor rgb="00003366"/>
      <x:rgbColor rgb="00339966"/>
      <x:rgbColor rgb="00003300"/>
      <x:rgbColor rgb="00333300"/>
      <x:rgbColor rgb="00993300"/>
      <x:rgbColor rgb="00993366"/>
      <x:rgbColor rgb="00333399"/>
      <x:rgbColor rgb="00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d0623f17ce435f" /><Relationship Type="http://schemas.openxmlformats.org/officeDocument/2006/relationships/theme" Target="/xl/theme/theme1.xml" Id="R88ee42c6fbbe4a12" /><Relationship Type="http://schemas.openxmlformats.org/officeDocument/2006/relationships/sharedStrings" Target="/xl/sharedStrings.xml" Id="Rb618cb9cd8544544" /><Relationship Type="http://schemas.openxmlformats.org/officeDocument/2006/relationships/worksheet" Target="/xl/worksheets/sheet1.xml" Id="Rac550b2540d246e8" /><Relationship Type="http://schemas.openxmlformats.org/officeDocument/2006/relationships/worksheet" Target="/xl/worksheets/sheet2.xml" Id="R7ffc6e3416514515" /><Relationship Type="http://schemas.openxmlformats.org/officeDocument/2006/relationships/worksheet" Target="/xl/worksheets/sheet3.xml" Id="R30140e326dac410d" /><Relationship Type="http://schemas.openxmlformats.org/officeDocument/2006/relationships/worksheet" Target="/xl/worksheets/sheet4.xml" Id="Racefcf877db24511" /><Relationship Type="http://schemas.openxmlformats.org/officeDocument/2006/relationships/worksheet" Target="/xl/worksheets/sheet5.xml" Id="R6a0a332191bb4695" /><Relationship Type="http://schemas.openxmlformats.org/officeDocument/2006/relationships/worksheet" Target="/xl/worksheets/sheet6.xml" Id="Rb99ddc1affdc4aff" /><Relationship Type="http://schemas.openxmlformats.org/officeDocument/2006/relationships/worksheet" Target="/xl/worksheets/sheet7.xml" Id="Rbc0e99a5d6ac46e9" /><Relationship Type="http://schemas.openxmlformats.org/officeDocument/2006/relationships/worksheet" Target="/xl/worksheets/sheet8.xml" Id="Rc04166aa39c744a2" /><Relationship Type="http://schemas.openxmlformats.org/officeDocument/2006/relationships/worksheet" Target="/xl/worksheets/sheet9.xml" Id="R7e81177c0cee4a1b" /><Relationship Type="http://schemas.openxmlformats.org/officeDocument/2006/relationships/worksheet" Target="/xl/worksheets/sheet10.xml" Id="Rab21d1331e2e46f4" /></Relationships>
</file>

<file path=xl/tables/table1.xml><?xml version="1.0" encoding="utf-8"?>
<x:table xmlns:x="http://schemas.openxmlformats.org/spreadsheetml/2006/main" id="1" name="MaestroTbl" displayName="MaestroTbl" ref="A1:Q434" headerRowCount="1">
  <x:autoFilter ref="A1:Q434"/>
  <x:tableColumns count="17">
    <x:tableColumn id="1" name="NRO."/>
    <x:tableColumn id="2" name="PRECEDENCIA"/>
    <x:tableColumn id="3" name="CRITERIO DE ORDEN"/>
    <x:tableColumn id="4" name="FUENTE"/>
    <x:tableColumn id="5" name="TRATAMIENTO"/>
    <x:tableColumn id="6" name="TRIBUNA"/>
    <x:tableColumn id="7" name="NOMBRE COMPLETO"/>
    <x:tableColumn id="8" name="NOMBRE"/>
    <x:tableColumn id="9" name="APELLIDO P"/>
    <x:tableColumn id="10" name="APELLIDO M"/>
    <x:tableColumn id="11" name="ASISTENCIA"/>
    <x:tableColumn id="12" name="CARGO"/>
    <x:tableColumn id="13" name="OBSERVACIONES"/>
    <x:tableColumn id="14" name="PRECEDENCIA NUM"/>
    <x:tableColumn id="15" name="DISTRIBUIR"/>
    <x:tableColumn id="16" name="ORDEN ASIGNACION"/>
    <x:tableColumn id="17" name="UBICACION"/>
  </x:tableColumns>
  <x:tableStyleInfo name="TableStyleMedium2" showRowStripes="1"/>
</x:table>
</file>

<file path=xl/tables/table2.xml><?xml version="1.0" encoding="utf-8"?>
<x:table xmlns:x="http://schemas.openxmlformats.org/spreadsheetml/2006/main" id="2" name="MapaAsientosTbl" displayName="MapaAsientosTbl" ref="A1:E144" headerRowCount="1">
  <x:tableColumns count="5">
    <x:tableColumn id="1" name="ORDEN"/>
    <x:tableColumn id="2" name="FILA"/>
    <x:tableColumn id="3" name="SILLA"/>
    <x:tableColumn id="4" name="UBICACION"/>
    <x:tableColumn id="5" name="ESTADO"/>
  </x:tableColumns>
  <x:tableStyleInfo name="TableStyleMedium2" showRowStripes="1"/>
</x:table>
</file>

<file path=xl/tables/table3.xml><?xml version="1.0" encoding="utf-8"?>
<x:table xmlns:x="http://schemas.openxmlformats.org/spreadsheetml/2006/main" id="3" name="AsignacionTbl" displayName="AsignacionTbl" ref="A1:M144" headerRowCount="1">
  <x:tableColumns count="13">
    <x:tableColumn id="1" name="ORDEN"/>
    <x:tableColumn id="2" name="FILA"/>
    <x:tableColumn id="3" name="SILLA"/>
    <x:tableColumn id="4" name="UBICACION"/>
    <x:tableColumn id="5" name="NRO."/>
    <x:tableColumn id="6" name="PRECEDENCIA"/>
    <x:tableColumn id="7" name="FUENTE"/>
    <x:tableColumn id="8" name="TRATAMIENTO"/>
    <x:tableColumn id="9" name="TRIBUNA"/>
    <x:tableColumn id="10" name="NOMBRE COMPLETO"/>
    <x:tableColumn id="11" name="CARGO"/>
    <x:tableColumn id="12" name="ASISTENCIA"/>
    <x:tableColumn id="13" name="OBSERVACIONES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765d30d02474fd0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2.xml" Id="R68c2bd7a94d44218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3.xml" Id="R40fc543e2a6b4a18" /></Relationships>
</file>

<file path=xl/worksheets/sheet1.xml><?xml version="1.0" encoding="utf-8"?>
<x:worksheet xmlns:x="http://schemas.openxmlformats.org/spreadsheetml/2006/main">
  <x:sheetFormatPr baseColWidth="10" defaultColWidth="9" defaultRowHeight="18"/>
  <x:cols>
    <x:col min="1" max="1" width="8" style="125" customWidth="1"/>
    <x:col min="2" max="2" width="12" style="127" customWidth="1"/>
    <x:col min="3" max="3" width="32" style="127" customWidth="1"/>
    <x:col min="4" max="4" width="18" style="125" customWidth="1"/>
    <x:col min="5" max="5" width="18" style="121" customWidth="1"/>
    <x:col min="6" max="6" width="16" style="121" customWidth="1"/>
    <x:col min="7" max="7" width="34" style="127" customWidth="1"/>
    <x:col min="8" max="10" width="18" style="121" customWidth="1"/>
    <x:col min="11" max="11" width="14" style="121" customWidth="1"/>
    <x:col min="12" max="12" width="38" style="129" customWidth="1"/>
    <x:col min="13" max="13" width="25" style="127" customWidth="1"/>
    <x:col min="14" max="14" width="16" style="121" customWidth="1"/>
    <x:col min="15" max="16" width="18" style="115" customWidth="1"/>
    <x:col min="17" max="17" width="12" style="115" customWidth="1"/>
  </x:cols>
  <x:sheetData>
    <x:row r="1" s="115" customFormat="1" ht="24" customHeight="1">
      <x:c r="A1" s="71" t="inlineStr">
        <x:is>
          <x:t xml:space="preserve">NRO.</x:t>
        </x:is>
      </x:c>
      <x:c r="B1" s="71" t="inlineStr">
        <x:is>
          <x:t xml:space="preserve">PRECEDENCIA</x:t>
        </x:is>
      </x:c>
      <x:c r="C1" s="71" t="inlineStr">
        <x:is>
          <x:t xml:space="preserve">CRITERIO DE ORDEN</x:t>
        </x:is>
      </x:c>
      <x:c r="D1" s="71" t="inlineStr">
        <x:is>
          <x:t xml:space="preserve">FUENTE</x:t>
        </x:is>
      </x:c>
      <x:c r="E1" s="71" t="inlineStr">
        <x:is>
          <x:t xml:space="preserve">TRATAMIENTO</x:t>
        </x:is>
      </x:c>
      <x:c r="F1" s="71" t="inlineStr">
        <x:is>
          <x:t xml:space="preserve">TRIBUNA</x:t>
        </x:is>
      </x:c>
      <x:c r="G1" s="71" t="inlineStr">
        <x:is>
          <x:t xml:space="preserve">NOMBRE COMPLETO</x:t>
        </x:is>
      </x:c>
      <x:c r="H1" s="71" t="inlineStr">
        <x:is>
          <x:t xml:space="preserve">NOMBRE</x:t>
        </x:is>
      </x:c>
      <x:c r="I1" s="71" t="inlineStr">
        <x:is>
          <x:t xml:space="preserve">APELLIDO P</x:t>
        </x:is>
      </x:c>
      <x:c r="J1" s="71" t="inlineStr">
        <x:is>
          <x:t xml:space="preserve">APELLIDO M</x:t>
        </x:is>
      </x:c>
      <x:c r="K1" s="71" t="inlineStr">
        <x:is>
          <x:t xml:space="preserve">ASISTENCIA</x:t>
        </x:is>
      </x:c>
      <x:c r="L1" s="71" t="inlineStr">
        <x:is>
          <x:t xml:space="preserve">CARGO</x:t>
        </x:is>
      </x:c>
      <x:c r="M1" s="71" t="inlineStr">
        <x:is>
          <x:t xml:space="preserve">OBSERVACIONES</x:t>
        </x:is>
      </x:c>
      <x:c r="N1" s="72" t="inlineStr">
        <x:is>
          <x:t xml:space="preserve">PRECEDENCIA NUM</x:t>
        </x:is>
      </x:c>
      <x:c r="O1" s="40" t="inlineStr">
        <x:is>
          <x:t xml:space="preserve">DISTRIBUIR</x:t>
        </x:is>
      </x:c>
      <x:c r="P1" s="40" t="inlineStr">
        <x:is>
          <x:t xml:space="preserve">ORDEN ASIGNACION</x:t>
        </x:is>
      </x:c>
      <x:c r="Q1" s="40" t="inlineStr">
        <x:is>
          <x:t xml:space="preserve">UBICACION</x:t>
        </x:is>
      </x:c>
    </x:row>
    <x:row r="2" s="115" customFormat="1" ht="17.100000381469727" customHeight="1">
      <x:c r="A2" s="216" t="n">
        <x:f>ROW()-1</x:f>
        <x:v>1</x:v>
      </x:c>
      <x:c r="B2" s="216" t="n">
        <x:v>1</x:v>
      </x:c>
      <x:c r="C2" s="216" t="inlineStr">
        <x:is>
          <x:t xml:space="preserve">Presidente de la República, precedencia nacional</x:t>
        </x:is>
      </x:c>
      <x:c r="D2" s="216" t="inlineStr">
        <x:is>
          <x:t xml:space="preserve">OPA</x:t>
        </x:is>
      </x:c>
      <x:c r="E2" s="216" t="inlineStr">
        <x:is>
          <x:t xml:space="preserve">Su Excelencia</x:t>
        </x:is>
      </x:c>
      <x:c r="F2" s="216" t="inlineStr">
        <x:is>
          <x:t xml:space="preserve">VIP</x:t>
        </x:is>
      </x:c>
      <x:c r="G2" s="216" t="inlineStr">
        <x:is>
          <x:t xml:space="preserve">Kast Rist, José Antonio</x:t>
        </x:is>
      </x:c>
      <x:c r="H2" s="216" t="inlineStr">
        <x:is>
          <x:t xml:space="preserve">José Antonio</x:t>
        </x:is>
      </x:c>
      <x:c r="I2" s="216" t="inlineStr">
        <x:is>
          <x:t xml:space="preserve">Kast</x:t>
        </x:is>
      </x:c>
      <x:c r="J2" s="216" t="inlineStr">
        <x:is>
          <x:t xml:space="preserve">Rist</x:t>
        </x:is>
      </x:c>
      <x:c r="K2" s="216" t="inlineStr">
        <x:is>
          <x:t xml:space="preserve">Pendiente</x:t>
        </x:is>
      </x:c>
      <x:c r="L2" s="216" t="inlineStr">
        <x:is>
          <x:t xml:space="preserve">Presidente de la República</x:t>
        </x:is>
      </x:c>
      <x:c r="M2" s="216" t="n"/>
      <x:c r="N2" s="217" t="n">
        <x:f>IFERROR(VALUE(B2),9999)</x:f>
        <x:v>1</x:v>
      </x:c>
      <x:c r="O2" s="217" t="str">
        <x:f>IF(AND($D2=PARAMETROS!$B$2,$F2=PARAMETROS!$B$3,$G2&lt;&gt;"",UPPER(TRIM($K2))&lt;&gt;"NO"),"SI","NO")</x:f>
        <x:v>SI</x:v>
      </x:c>
      <x:c r="P2" s="217" t="n">
        <x:f>IF($O2="SI",COUNTIFS($O$2:O2,"SI"),"")</x:f>
        <x:v>1</x:v>
      </x:c>
      <x:c r="Q2" s="217" t="str">
        <x:f>IF($O2="SI",IFERROR(INDEX('ASIGNACION AUTOMATICA'!$D:$D,MATCH($G2,'ASIGNACION AUTOMATICA'!$J:$J,0)),""),"")</x:f>
        <x:v>A23</x:v>
      </x:c>
    </x:row>
    <x:row r="3" s="7" customFormat="1" ht="17.100000381469727" customHeight="1">
      <x:c r="A3" s="218" t="n">
        <x:f>ROW()-1</x:f>
        <x:v>2</x:v>
      </x:c>
      <x:c r="B3" s="218" t="n">
        <x:v>2</x:v>
      </x:c>
      <x:c r="C3" s="218" t="inlineStr">
        <x:is>
          <x:t xml:space="preserve">Acompañante anclada inmediatamente posterior al Presidente</x:t>
        </x:is>
      </x:c>
      <x:c r="D3" s="218" t="inlineStr">
        <x:is>
          <x:t xml:space="preserve">OPA</x:t>
        </x:is>
      </x:c>
      <x:c r="E3" s="218" t="inlineStr">
        <x:is>
          <x:t xml:space="preserve">Primera Dama</x:t>
        </x:is>
      </x:c>
      <x:c r="F3" s="218" t="inlineStr">
        <x:is>
          <x:t xml:space="preserve">VIP</x:t>
        </x:is>
      </x:c>
      <x:c r="G3" s="218" t="inlineStr">
        <x:is>
          <x:t xml:space="preserve">Adriasola Barroihet, María Pía</x:t>
        </x:is>
      </x:c>
      <x:c r="H3" s="218" t="inlineStr">
        <x:is>
          <x:t xml:space="preserve">María Pía</x:t>
        </x:is>
      </x:c>
      <x:c r="I3" s="218" t="inlineStr">
        <x:is>
          <x:t xml:space="preserve">Adriasola</x:t>
        </x:is>
      </x:c>
      <x:c r="J3" s="218" t="inlineStr">
        <x:is>
          <x:t xml:space="preserve">Barroihet</x:t>
        </x:is>
      </x:c>
      <x:c r="K3" s="218" t="inlineStr">
        <x:is>
          <x:t xml:space="preserve">Pendiente</x:t>
        </x:is>
      </x:c>
      <x:c r="L3" s="218" t="inlineStr">
        <x:is>
          <x:t xml:space="preserve">Esposa del Presidente de la República</x:t>
        </x:is>
      </x:c>
      <x:c r="M3" s="218" t="n"/>
      <x:c r="N3" s="219" t="n">
        <x:f>IFERROR(VALUE(B3),9999)</x:f>
        <x:v>2</x:v>
      </x:c>
      <x:c r="O3" s="219" t="str">
        <x:f>IF(AND($D3=PARAMETROS!$B$2,$F3=PARAMETROS!$B$3,$G3&lt;&gt;"",UPPER(TRIM($K3))&lt;&gt;"NO"),"SI","NO")</x:f>
        <x:v>SI</x:v>
      </x:c>
      <x:c r="P3" s="219" t="n">
        <x:f>IF($O3="SI",COUNTIFS($O$2:O3,"SI"),"")</x:f>
        <x:v>2</x:v>
      </x:c>
      <x:c r="Q3" s="219" t="str">
        <x:f>IF($O3="SI",IFERROR(INDEX('ASIGNACION AUTOMATICA'!$D:$D,MATCH($G3,'ASIGNACION AUTOMATICA'!$J:$J,0)),""),"")</x:f>
        <x:v>A23</x:v>
      </x:c>
    </x:row>
    <x:row r="4" s="7" customFormat="1" ht="17.100000381469727" customHeight="1">
      <x:c r="A4" s="216" t="n">
        <x:f>ROW()-1</x:f>
        <x:v>3</x:v>
      </x:c>
      <x:c r="B4" s="216" t="n">
        <x:v>3</x:v>
      </x:c>
      <x:c r="C4" s="216" t="inlineStr">
        <x:is>
          <x:t xml:space="preserve">Coincidencia exacta PDF: Ministro de Defensa Nacional</x:t>
        </x:is>
      </x:c>
      <x:c r="D4" s="216" t="inlineStr">
        <x:is>
          <x:t xml:space="preserve">OPA</x:t>
        </x:is>
      </x:c>
      <x:c r="E4" s="216" t="inlineStr">
        <x:is>
          <x:t xml:space="preserve">Ministro</x:t>
        </x:is>
      </x:c>
      <x:c r="F4" s="216" t="inlineStr">
        <x:is>
          <x:t xml:space="preserve">VIP</x:t>
        </x:is>
      </x:c>
      <x:c r="G4" s="216" t="inlineStr">
        <x:is>
          <x:t xml:space="preserve">Barros Tocornal, Fernando</x:t>
        </x:is>
      </x:c>
      <x:c r="H4" s="216" t="inlineStr">
        <x:is>
          <x:t xml:space="preserve">Fernando</x:t>
        </x:is>
      </x:c>
      <x:c r="I4" s="216" t="inlineStr">
        <x:is>
          <x:t xml:space="preserve">Barros</x:t>
        </x:is>
      </x:c>
      <x:c r="J4" s="216" t="inlineStr">
        <x:is>
          <x:t xml:space="preserve">Tocornal</x:t>
        </x:is>
      </x:c>
      <x:c r="K4" s="216" t="inlineStr">
        <x:is>
          <x:t xml:space="preserve">Pendiente</x:t>
        </x:is>
      </x:c>
      <x:c r="L4" s="216" t="inlineStr">
        <x:is>
          <x:t xml:space="preserve">Ministro de Defensa Nacional</x:t>
        </x:is>
      </x:c>
      <x:c r="M4" s="216" t="n"/>
      <x:c r="N4" s="217" t="n">
        <x:f>IFERROR(VALUE(B4),9999)</x:f>
        <x:v>3</x:v>
      </x:c>
      <x:c r="O4" s="217" t="str">
        <x:f>IF(AND($D4=PARAMETROS!$B$2,$F4=PARAMETROS!$B$3,$G4&lt;&gt;"",UPPER(TRIM($K4))&lt;&gt;"NO"),"SI","NO")</x:f>
        <x:v>SI</x:v>
      </x:c>
      <x:c r="P4" s="217" t="n">
        <x:f>IF($O4="SI",COUNTIFS($O$2:O4,"SI"),"")</x:f>
        <x:v>3</x:v>
      </x:c>
      <x:c r="Q4" s="217" t="str">
        <x:f>IF($O4="SI",IFERROR(INDEX('ASIGNACION AUTOMATICA'!$D:$D,MATCH($G4,'ASIGNACION AUTOMATICA'!$J:$J,0)),""),"")</x:f>
        <x:v>A23</x:v>
      </x:c>
    </x:row>
    <x:row r="5" s="7" customFormat="1" ht="17.100000381469727" customHeight="1">
      <x:c r="A5" s="218" t="n">
        <x:f>ROW()-1</x:f>
        <x:v>4</x:v>
      </x:c>
      <x:c r="B5" s="218" t="n">
        <x:v>4</x:v>
      </x:c>
      <x:c r="C5" s="218" t="inlineStr">
        <x:is>
          <x:t xml:space="preserve">Comandante en Jefe de la Armada, precedencia nacional</x:t>
        </x:is>
      </x:c>
      <x:c r="D5" s="218" t="inlineStr">
        <x:is>
          <x:t xml:space="preserve">OPA</x:t>
        </x:is>
      </x:c>
      <x:c r="E5" s="218" t="inlineStr">
        <x:is>
          <x:t xml:space="preserve">Almirante</x:t>
        </x:is>
      </x:c>
      <x:c r="F5" s="218" t="inlineStr">
        <x:is>
          <x:t xml:space="preserve">VIP</x:t>
        </x:is>
      </x:c>
      <x:c r="G5" s="218" t="inlineStr">
        <x:is>
          <x:t xml:space="preserve">Cabrera Salazar, Fernando</x:t>
        </x:is>
      </x:c>
      <x:c r="H5" s="218" t="inlineStr">
        <x:is>
          <x:t xml:space="preserve">Fernando</x:t>
        </x:is>
      </x:c>
      <x:c r="I5" s="218" t="inlineStr">
        <x:is>
          <x:t xml:space="preserve">Cabrera</x:t>
        </x:is>
      </x:c>
      <x:c r="J5" s="218" t="inlineStr">
        <x:is>
          <x:t xml:space="preserve">Salazar</x:t>
        </x:is>
      </x:c>
      <x:c r="K5" s="218" t="inlineStr">
        <x:is>
          <x:t xml:space="preserve">SI</x:t>
        </x:is>
      </x:c>
      <x:c r="L5" s="218" t="inlineStr">
        <x:is>
          <x:t xml:space="preserve">Comandante en Jefe de la Armada</x:t>
        </x:is>
      </x:c>
      <x:c r="M5" s="218" t="n"/>
      <x:c r="N5" s="219" t="n">
        <x:f>IFERROR(VALUE(B5),9999)</x:f>
        <x:v>4</x:v>
      </x:c>
      <x:c r="O5" s="219" t="str">
        <x:f>IF(AND($D5=PARAMETROS!$B$2,$F5=PARAMETROS!$B$3,$G5&lt;&gt;"",UPPER(TRIM($K5))&lt;&gt;"NO"),"SI","NO")</x:f>
        <x:v>SI</x:v>
      </x:c>
      <x:c r="P5" s="219" t="n">
        <x:f>IF($O5="SI",COUNTIFS($O$2:O5,"SI"),"")</x:f>
        <x:v>4</x:v>
      </x:c>
      <x:c r="Q5" s="219" t="str">
        <x:f>IF($O5="SI",IFERROR(INDEX('ASIGNACION AUTOMATICA'!$D:$D,MATCH($G5,'ASIGNACION AUTOMATICA'!$J:$J,0)),""),"")</x:f>
        <x:v>A25</x:v>
      </x:c>
    </x:row>
    <x:row r="6" s="115" customFormat="1" ht="17.100000381469727" customHeight="1">
      <x:c r="A6" s="216" t="n">
        <x:f>ROW()-1</x:f>
        <x:v>5</x:v>
      </x:c>
      <x:c r="B6" s="216" t="n">
        <x:v>5</x:v>
      </x:c>
      <x:c r="C6" s="216" t="inlineStr">
        <x:is>
          <x:t xml:space="preserve">Acompañante anclada inmediatamente posterior al CJA</x:t>
        </x:is>
      </x:c>
      <x:c r="D6" s="216" t="inlineStr">
        <x:is>
          <x:t xml:space="preserve">OPA</x:t>
        </x:is>
      </x:c>
      <x:c r="E6" s="216" t="inlineStr">
        <x:is>
          <x:t xml:space="preserve">Señora</x:t>
        </x:is>
      </x:c>
      <x:c r="F6" s="216" t="inlineStr">
        <x:is>
          <x:t xml:space="preserve">VIP</x:t>
        </x:is>
      </x:c>
      <x:c r="G6" s="216" t="inlineStr">
        <x:is>
          <x:t xml:space="preserve">Mery, Roxana</x:t>
        </x:is>
      </x:c>
      <x:c r="H6" s="216" t="inlineStr">
        <x:is>
          <x:t xml:space="preserve">Roxana</x:t>
        </x:is>
      </x:c>
      <x:c r="I6" s="216" t="inlineStr">
        <x:is>
          <x:t xml:space="preserve">Mery</x:t>
        </x:is>
      </x:c>
      <x:c r="J6" s="216" t="inlineStr">
        <x:is>
          <x:t xml:space="preserve">Casella</x:t>
        </x:is>
      </x:c>
      <x:c r="K6" s="216" t="inlineStr">
        <x:is>
          <x:t xml:space="preserve">SI</x:t>
        </x:is>
      </x:c>
      <x:c r="L6" s="216" t="inlineStr">
        <x:is>
          <x:t xml:space="preserve">Esposa del Comandante en Jefe de la Armada</x:t>
        </x:is>
      </x:c>
      <x:c r="M6" s="216" t="n"/>
      <x:c r="N6" s="217" t="n">
        <x:f>IFERROR(VALUE(B6),9999)</x:f>
        <x:v>5</x:v>
      </x:c>
      <x:c r="O6" s="217" t="str">
        <x:f>IF(AND($D6=PARAMETROS!$B$2,$F6=PARAMETROS!$B$3,$G6&lt;&gt;"",UPPER(TRIM($K6))&lt;&gt;"NO"),"SI","NO")</x:f>
        <x:v>SI</x:v>
      </x:c>
      <x:c r="P6" s="217" t="n">
        <x:f>IF($O6="SI",COUNTIFS($O$2:O6,"SI"),"")</x:f>
        <x:v>5</x:v>
      </x:c>
      <x:c r="Q6" s="217" t="str">
        <x:f>IF($O6="SI",IFERROR(INDEX('ASIGNACION AUTOMATICA'!$D:$D,MATCH($G6,'ASIGNACION AUTOMATICA'!$J:$J,0)),""),"")</x:f>
        <x:v>A26</x:v>
      </x:c>
    </x:row>
    <x:row r="7" s="115" customFormat="1" ht="17.100000381469727" customHeight="1">
      <x:c r="A7" s="218" t="n">
        <x:f>ROW()-1</x:f>
        <x:v>6</x:v>
      </x:c>
      <x:c r="B7" s="218" t="n">
        <x:v>6</x:v>
      </x:c>
      <x:c r="C7" s="218" t="inlineStr">
        <x:is>
          <x:t xml:space="preserve">Precedencia nacional / agrupación por cargo</x:t>
        </x:is>
      </x:c>
      <x:c r="D7" s="218" t="inlineStr">
        <x:is>
          <x:t xml:space="preserve">OPA</x:t>
        </x:is>
      </x:c>
      <x:c r="E7" s="218" t="n"/>
      <x:c r="F7" s="218" t="inlineStr">
        <x:is>
          <x:t xml:space="preserve">VIP</x:t>
        </x:is>
      </x:c>
      <x:c r="G7" s="218" t="inlineStr">
        <x:is>
          <x:t xml:space="preserve">Morel Montes, María Cecilia</x:t>
        </x:is>
      </x:c>
      <x:c r="H7" s="218" t="inlineStr">
        <x:is>
          <x:t xml:space="preserve">María Cecilia</x:t>
        </x:is>
      </x:c>
      <x:c r="I7" s="218" t="inlineStr">
        <x:is>
          <x:t xml:space="preserve">Morel</x:t>
        </x:is>
      </x:c>
      <x:c r="J7" s="218" t="inlineStr">
        <x:is>
          <x:t xml:space="preserve">Montes</x:t>
        </x:is>
      </x:c>
      <x:c r="K7" s="218" t="inlineStr">
        <x:is>
          <x:t xml:space="preserve">Pendiente</x:t>
        </x:is>
      </x:c>
      <x:c r="L7" s="218" t="inlineStr">
        <x:is>
          <x:t xml:space="preserve">Ex - Primera Dama</x:t>
        </x:is>
      </x:c>
      <x:c r="M7" s="218" t="n"/>
      <x:c r="N7" s="219" t="n">
        <x:f>IFERROR(VALUE(B7),9999)</x:f>
        <x:v>6</x:v>
      </x:c>
      <x:c r="O7" s="219" t="str">
        <x:f>IF(AND($D7=PARAMETROS!$B$2,$F7=PARAMETROS!$B$3,$G7&lt;&gt;"",UPPER(TRIM($K7))&lt;&gt;"NO"),"SI","NO")</x:f>
        <x:v>SI</x:v>
      </x:c>
      <x:c r="P7" s="219" t="n">
        <x:f>IF($O7="SI",COUNTIFS($O$2:O7,"SI"),"")</x:f>
        <x:v>6</x:v>
      </x:c>
      <x:c r="Q7" s="219" t="str">
        <x:f>IF($O7="SI",IFERROR(INDEX('ASIGNACION AUTOMATICA'!$D:$D,MATCH($G7,'ASIGNACION AUTOMATICA'!$J:$J,0)),""),"")</x:f>
        <x:v>A23</x:v>
      </x:c>
    </x:row>
    <x:row r="8" s="115" customFormat="1" ht="17.100000381469727" customHeight="1">
      <x:c r="A8" s="216" t="n">
        <x:f>ROW()-1</x:f>
        <x:v>7</x:v>
      </x:c>
      <x:c r="B8" s="216" t="n">
        <x:v>7</x:v>
      </x:c>
      <x:c r="C8" s="216" t="inlineStr">
        <x:is>
          <x:t xml:space="preserve">Coincidencia exacta PDF: Presidenta del Senado</x:t>
        </x:is>
      </x:c>
      <x:c r="D8" s="216" t="inlineStr">
        <x:is>
          <x:t xml:space="preserve">OPA</x:t>
        </x:is>
      </x:c>
      <x:c r="E8" s="216" t="inlineStr">
        <x:is>
          <x:t xml:space="preserve">Honorable Senador</x:t>
        </x:is>
      </x:c>
      <x:c r="F8" s="216" t="inlineStr">
        <x:is>
          <x:t xml:space="preserve">VIP</x:t>
        </x:is>
      </x:c>
      <x:c r="G8" s="216" t="inlineStr">
        <x:is>
          <x:t xml:space="preserve">Núñez Urrutia, Paulina</x:t>
        </x:is>
      </x:c>
      <x:c r="H8" s="216" t="inlineStr">
        <x:is>
          <x:t xml:space="preserve">Paulina</x:t>
        </x:is>
      </x:c>
      <x:c r="I8" s="216" t="inlineStr">
        <x:is>
          <x:t xml:space="preserve">Núñez</x:t>
        </x:is>
      </x:c>
      <x:c r="J8" s="216" t="inlineStr">
        <x:is>
          <x:t xml:space="preserve">Urrutia</x:t>
        </x:is>
      </x:c>
      <x:c r="K8" s="216" t="inlineStr">
        <x:is>
          <x:t xml:space="preserve">Pendiente</x:t>
        </x:is>
      </x:c>
      <x:c r="L8" s="216" t="inlineStr">
        <x:is>
          <x:t xml:space="preserve">Presidenta del Senado</x:t>
        </x:is>
      </x:c>
      <x:c r="M8" s="216" t="n"/>
      <x:c r="N8" s="217" t="n">
        <x:f>IFERROR(VALUE(B8),9999)</x:f>
        <x:v>7</x:v>
      </x:c>
      <x:c r="O8" s="217" t="str">
        <x:f>IF(AND($D8=PARAMETROS!$B$2,$F8=PARAMETROS!$B$3,$G8&lt;&gt;"",UPPER(TRIM($K8))&lt;&gt;"NO"),"SI","NO")</x:f>
        <x:v>SI</x:v>
      </x:c>
      <x:c r="P8" s="217" t="n">
        <x:f>IF($O8="SI",COUNTIFS($O$2:O8,"SI"),"")</x:f>
        <x:v>7</x:v>
      </x:c>
      <x:c r="Q8" s="217" t="str">
        <x:f>IF($O8="SI",IFERROR(INDEX('ASIGNACION AUTOMATICA'!$D:$D,MATCH($G8,'ASIGNACION AUTOMATICA'!$J:$J,0)),""),"")</x:f>
        <x:v>A23</x:v>
      </x:c>
    </x:row>
    <x:row r="9" s="115" customFormat="1" ht="17.100000381469727" customHeight="1">
      <x:c r="A9" s="218" t="n">
        <x:f>ROW()-1</x:f>
        <x:v>8</x:v>
      </x:c>
      <x:c r="B9" s="218" t="n">
        <x:v>8</x:v>
      </x:c>
      <x:c r="C9" s="218" t="inlineStr">
        <x:is>
          <x:t xml:space="preserve">Coincidencia exacta PDF: Presidente de la Cámara de Diputados</x:t>
        </x:is>
      </x:c>
      <x:c r="D9" s="218" t="inlineStr">
        <x:is>
          <x:t xml:space="preserve">OPA</x:t>
        </x:is>
      </x:c>
      <x:c r="E9" s="218" t="inlineStr">
        <x:is>
          <x:t xml:space="preserve">Honorable Diputado</x:t>
        </x:is>
      </x:c>
      <x:c r="F9" s="218" t="inlineStr">
        <x:is>
          <x:t xml:space="preserve">VIP</x:t>
        </x:is>
      </x:c>
      <x:c r="G9" s="218" t="inlineStr">
        <x:is>
          <x:t xml:space="preserve">Alessandri Vergara, Jorge</x:t>
        </x:is>
      </x:c>
      <x:c r="H9" s="218" t="inlineStr">
        <x:is>
          <x:t xml:space="preserve">Jorge</x:t>
        </x:is>
      </x:c>
      <x:c r="I9" s="218" t="inlineStr">
        <x:is>
          <x:t xml:space="preserve">Alessandri</x:t>
        </x:is>
      </x:c>
      <x:c r="J9" s="218" t="inlineStr">
        <x:is>
          <x:t xml:space="preserve">Vergara</x:t>
        </x:is>
      </x:c>
      <x:c r="K9" s="218" t="inlineStr">
        <x:is>
          <x:t xml:space="preserve">NO</x:t>
        </x:is>
      </x:c>
      <x:c r="L9" s="218" t="inlineStr">
        <x:is>
          <x:t xml:space="preserve">Presidente de la Cámara de Diputados</x:t>
        </x:is>
      </x:c>
      <x:c r="M9" s="218" t="n"/>
      <x:c r="N9" s="219" t="n">
        <x:f>IFERROR(VALUE(B9),9999)</x:f>
        <x:v>8</x:v>
      </x:c>
      <x:c r="O9" s="219" t="str">
        <x:f>IF(AND($D9=PARAMETROS!$B$2,$F9=PARAMETROS!$B$3,$G9&lt;&gt;"",UPPER(TRIM($K9))&lt;&gt;"NO"),"SI","NO")</x:f>
        <x:v>NO</x:v>
      </x:c>
      <x:c r="P9" s="219" t="str">
        <x:f>IF($O9="SI",COUNTIFS($O$2:O9,"SI"),"")</x:f>
      </x:c>
      <x:c r="Q9" s="219" t="str">
        <x:f>IF($O9="SI",IFERROR(INDEX('ASIGNACION AUTOMATICA'!$D:$D,MATCH($G9,'ASIGNACION AUTOMATICA'!$J:$J,0)),""),"")</x:f>
      </x:c>
    </x:row>
    <x:row r="10" s="115" customFormat="1" ht="17.100000381469727" customHeight="1">
      <x:c r="A10" s="216" t="n">
        <x:f>ROW()-1</x:f>
        <x:v>9</x:v>
      </x:c>
      <x:c r="B10" s="216" t="n">
        <x:v>9</x:v>
      </x:c>
      <x:c r="C10" s="216" t="inlineStr">
        <x:is>
          <x:t xml:space="preserve">Coincidencia exacta PDF: Ex Presidente de la República</x:t>
        </x:is>
      </x:c>
      <x:c r="D10" s="216" t="inlineStr">
        <x:is>
          <x:t xml:space="preserve">OPA</x:t>
        </x:is>
      </x:c>
      <x:c r="E10" s="216" t="n"/>
      <x:c r="F10" s="216" t="inlineStr">
        <x:is>
          <x:t xml:space="preserve">VIP</x:t>
        </x:is>
      </x:c>
      <x:c r="G10" s="216" t="inlineStr">
        <x:is>
          <x:t xml:space="preserve">Boric Font, Gabriel</x:t>
        </x:is>
      </x:c>
      <x:c r="H10" s="216" t="inlineStr">
        <x:is>
          <x:t xml:space="preserve">Gabriel</x:t>
        </x:is>
      </x:c>
      <x:c r="I10" s="216" t="inlineStr">
        <x:is>
          <x:t xml:space="preserve">Boric</x:t>
        </x:is>
      </x:c>
      <x:c r="J10" s="216" t="inlineStr">
        <x:is>
          <x:t xml:space="preserve">Font</x:t>
        </x:is>
      </x:c>
      <x:c r="K10" s="216" t="inlineStr">
        <x:is>
          <x:t xml:space="preserve">Pendiente</x:t>
        </x:is>
      </x:c>
      <x:c r="L10" s="216" t="inlineStr">
        <x:is>
          <x:t xml:space="preserve">Ex Presidente de la República</x:t>
        </x:is>
      </x:c>
      <x:c r="M10" s="216" t="n"/>
      <x:c r="N10" s="217" t="n">
        <x:f>IFERROR(VALUE(B10),9999)</x:f>
        <x:v>9</x:v>
      </x:c>
      <x:c r="O10" s="217" t="str">
        <x:f>IF(AND($D10=PARAMETROS!$B$2,$F10=PARAMETROS!$B$3,$G10&lt;&gt;"",UPPER(TRIM($K10))&lt;&gt;"NO"),"SI","NO")</x:f>
        <x:v>SI</x:v>
      </x:c>
      <x:c r="P10" s="217" t="n">
        <x:f>IF($O10="SI",COUNTIFS($O$2:O10,"SI"),"")</x:f>
        <x:v>8</x:v>
      </x:c>
      <x:c r="Q10" s="217" t="str">
        <x:f>IF($O10="SI",IFERROR(INDEX('ASIGNACION AUTOMATICA'!$D:$D,MATCH($G10,'ASIGNACION AUTOMATICA'!$J:$J,0)),""),"")</x:f>
        <x:v>A23</x:v>
      </x:c>
    </x:row>
    <x:row r="11" s="115" customFormat="1" ht="17.100000381469727" customHeight="1">
      <x:c r="A11" s="218" t="n">
        <x:f>ROW()-1</x:f>
        <x:v>10</x:v>
      </x:c>
      <x:c r="B11" s="218" t="n">
        <x:v>10</x:v>
      </x:c>
      <x:c r="C11" s="218" t="inlineStr">
        <x:is>
          <x:t xml:space="preserve">Coincidencia exacta PDF: Ex Presidenta de la República</x:t>
        </x:is>
      </x:c>
      <x:c r="D11" s="218" t="inlineStr">
        <x:is>
          <x:t xml:space="preserve">OPA</x:t>
        </x:is>
      </x:c>
      <x:c r="E11" s="218" t="n"/>
      <x:c r="F11" s="218" t="inlineStr">
        <x:is>
          <x:t xml:space="preserve">VIP</x:t>
        </x:is>
      </x:c>
      <x:c r="G11" s="218" t="inlineStr">
        <x:is>
          <x:t xml:space="preserve">Bachelet Jeria, Michelle</x:t>
        </x:is>
      </x:c>
      <x:c r="H11" s="218" t="inlineStr">
        <x:is>
          <x:t xml:space="preserve">Michelle</x:t>
        </x:is>
      </x:c>
      <x:c r="I11" s="218" t="inlineStr">
        <x:is>
          <x:t xml:space="preserve">Bachelet</x:t>
        </x:is>
      </x:c>
      <x:c r="J11" s="218" t="inlineStr">
        <x:is>
          <x:t xml:space="preserve">Jeria</x:t>
        </x:is>
      </x:c>
      <x:c r="K11" s="218" t="inlineStr">
        <x:is>
          <x:t xml:space="preserve">Pendiente</x:t>
        </x:is>
      </x:c>
      <x:c r="L11" s="218" t="inlineStr">
        <x:is>
          <x:t xml:space="preserve">Ex Presidenta de la República</x:t>
        </x:is>
      </x:c>
      <x:c r="M11" s="218" t="n"/>
      <x:c r="N11" s="219" t="n">
        <x:f>IFERROR(VALUE(B11),9999)</x:f>
        <x:v>10</x:v>
      </x:c>
      <x:c r="O11" s="219" t="str">
        <x:f>IF(AND($D11=PARAMETROS!$B$2,$F11=PARAMETROS!$B$3,$G11&lt;&gt;"",UPPER(TRIM($K11))&lt;&gt;"NO"),"SI","NO")</x:f>
        <x:v>SI</x:v>
      </x:c>
      <x:c r="P11" s="219" t="n">
        <x:f>IF($O11="SI",COUNTIFS($O$2:O11,"SI"),"")</x:f>
        <x:v>9</x:v>
      </x:c>
      <x:c r="Q11" s="219" t="str">
        <x:f>IF($O11="SI",IFERROR(INDEX('ASIGNACION AUTOMATICA'!$D:$D,MATCH($G11,'ASIGNACION AUTOMATICA'!$J:$J,0)),""),"")</x:f>
        <x:v>A23</x:v>
      </x:c>
    </x:row>
    <x:row r="12" s="115" customFormat="1" ht="17.100000381469727" customHeight="1">
      <x:c r="A12" s="216" t="n">
        <x:f>ROW()-1</x:f>
        <x:v>11</x:v>
      </x:c>
      <x:c r="B12" s="216" t="n">
        <x:v>11</x:v>
      </x:c>
      <x:c r="C12" s="216" t="inlineStr">
        <x:is>
          <x:t xml:space="preserve">Coincidencia exacta PDF: Ex Presidente de la República</x:t>
        </x:is>
      </x:c>
      <x:c r="D12" s="216" t="inlineStr">
        <x:is>
          <x:t xml:space="preserve">OPA</x:t>
        </x:is>
      </x:c>
      <x:c r="E12" s="216" t="n"/>
      <x:c r="F12" s="216" t="inlineStr">
        <x:is>
          <x:t xml:space="preserve">VIP</x:t>
        </x:is>
      </x:c>
      <x:c r="G12" s="216" t="inlineStr">
        <x:is>
          <x:t xml:space="preserve">Lagos Escobar, Ricardo</x:t>
        </x:is>
      </x:c>
      <x:c r="H12" s="216" t="inlineStr">
        <x:is>
          <x:t xml:space="preserve">Ricardo</x:t>
        </x:is>
      </x:c>
      <x:c r="I12" s="216" t="inlineStr">
        <x:is>
          <x:t xml:space="preserve">Lagos</x:t>
        </x:is>
      </x:c>
      <x:c r="J12" s="216" t="inlineStr">
        <x:is>
          <x:t xml:space="preserve">Escobar</x:t>
        </x:is>
      </x:c>
      <x:c r="K12" s="216" t="inlineStr">
        <x:is>
          <x:t xml:space="preserve">Pendiente</x:t>
        </x:is>
      </x:c>
      <x:c r="L12" s="216" t="inlineStr">
        <x:is>
          <x:t xml:space="preserve">Ex Presidente de la República</x:t>
        </x:is>
      </x:c>
      <x:c r="M12" s="216" t="n"/>
      <x:c r="N12" s="217" t="n">
        <x:f>IFERROR(VALUE(B12),9999)</x:f>
        <x:v>11</x:v>
      </x:c>
      <x:c r="O12" s="217" t="str">
        <x:f>IF(AND($D12=PARAMETROS!$B$2,$F12=PARAMETROS!$B$3,$G12&lt;&gt;"",UPPER(TRIM($K12))&lt;&gt;"NO"),"SI","NO")</x:f>
        <x:v>SI</x:v>
      </x:c>
      <x:c r="P12" s="217" t="n">
        <x:f>IF($O12="SI",COUNTIFS($O$2:O12,"SI"),"")</x:f>
        <x:v>10</x:v>
      </x:c>
      <x:c r="Q12" s="217" t="str">
        <x:f>IF($O12="SI",IFERROR(INDEX('ASIGNACION AUTOMATICA'!$D:$D,MATCH($G12,'ASIGNACION AUTOMATICA'!$J:$J,0)),""),"")</x:f>
        <x:v>A23</x:v>
      </x:c>
    </x:row>
    <x:row r="13" s="115" customFormat="1" ht="17.100000381469727" customHeight="1">
      <x:c r="A13" s="218" t="n">
        <x:f>ROW()-1</x:f>
        <x:v>12</x:v>
      </x:c>
      <x:c r="B13" s="218" t="n">
        <x:v>12</x:v>
      </x:c>
      <x:c r="C13" s="218" t="inlineStr">
        <x:is>
          <x:t xml:space="preserve">Coincidencia exacta PDF: Ex Presidente de la República</x:t>
        </x:is>
      </x:c>
      <x:c r="D13" s="218" t="inlineStr">
        <x:is>
          <x:t xml:space="preserve">OPA</x:t>
        </x:is>
      </x:c>
      <x:c r="E13" s="218" t="n"/>
      <x:c r="F13" s="218" t="inlineStr">
        <x:is>
          <x:t xml:space="preserve">VIP</x:t>
        </x:is>
      </x:c>
      <x:c r="G13" s="218" t="inlineStr">
        <x:is>
          <x:t xml:space="preserve">Frei Ruiz-tagle, Eduardo</x:t>
        </x:is>
      </x:c>
      <x:c r="H13" s="218" t="inlineStr">
        <x:is>
          <x:t xml:space="preserve">Eduardo</x:t>
        </x:is>
      </x:c>
      <x:c r="I13" s="218" t="inlineStr">
        <x:is>
          <x:t xml:space="preserve">Frei</x:t>
        </x:is>
      </x:c>
      <x:c r="J13" s="218" t="inlineStr">
        <x:is>
          <x:t xml:space="preserve">Ruiz-tagle</x:t>
        </x:is>
      </x:c>
      <x:c r="K13" s="218" t="inlineStr">
        <x:is>
          <x:t xml:space="preserve">Pendiente</x:t>
        </x:is>
      </x:c>
      <x:c r="L13" s="218" t="inlineStr">
        <x:is>
          <x:t xml:space="preserve">Ex Presidente de la República</x:t>
        </x:is>
      </x:c>
      <x:c r="M13" s="218" t="n"/>
      <x:c r="N13" s="219" t="n">
        <x:f>IFERROR(VALUE(B13),9999)</x:f>
        <x:v>12</x:v>
      </x:c>
      <x:c r="O13" s="219" t="str">
        <x:f>IF(AND($D13=PARAMETROS!$B$2,$F13=PARAMETROS!$B$3,$G13&lt;&gt;"",UPPER(TRIM($K13))&lt;&gt;"NO"),"SI","NO")</x:f>
        <x:v>SI</x:v>
      </x:c>
      <x:c r="P13" s="219" t="n">
        <x:f>IF($O13="SI",COUNTIFS($O$2:O13,"SI"),"")</x:f>
        <x:v>11</x:v>
      </x:c>
      <x:c r="Q13" s="219" t="str">
        <x:f>IF($O13="SI",IFERROR(INDEX('ASIGNACION AUTOMATICA'!$D:$D,MATCH($G13,'ASIGNACION AUTOMATICA'!$J:$J,0)),""),"")</x:f>
        <x:v>A23</x:v>
      </x:c>
    </x:row>
    <x:row r="14" s="115" customFormat="1" ht="17.100000381469727" customHeight="1">
      <x:c r="A14" s="216" t="n">
        <x:f>ROW()-1</x:f>
        <x:v>13</x:v>
      </x:c>
      <x:c r="B14" s="216" t="n">
        <x:v>13</x:v>
      </x:c>
      <x:c r="C14" s="216" t="inlineStr">
        <x:is>
          <x:t xml:space="preserve">Coincidencia exacta PDF: Presidenta del Tribunal Constitucional</x:t>
        </x:is>
      </x:c>
      <x:c r="D14" s="216" t="inlineStr">
        <x:is>
          <x:t xml:space="preserve">OPA</x:t>
        </x:is>
      </x:c>
      <x:c r="E14" s="216" t="n"/>
      <x:c r="F14" s="216" t="inlineStr">
        <x:is>
          <x:t xml:space="preserve">VIP</x:t>
        </x:is>
      </x:c>
      <x:c r="G14" s="216" t="inlineStr">
        <x:is>
          <x:t xml:space="preserve">Marzi Muñoz, Daniela</x:t>
        </x:is>
      </x:c>
      <x:c r="H14" s="216" t="inlineStr">
        <x:is>
          <x:t xml:space="preserve">Daniela</x:t>
        </x:is>
      </x:c>
      <x:c r="I14" s="216" t="inlineStr">
        <x:is>
          <x:t xml:space="preserve">Marzi</x:t>
        </x:is>
      </x:c>
      <x:c r="J14" s="216" t="inlineStr">
        <x:is>
          <x:t xml:space="preserve">Muñoz</x:t>
        </x:is>
      </x:c>
      <x:c r="K14" s="216" t="inlineStr">
        <x:is>
          <x:t xml:space="preserve">Pendiente</x:t>
        </x:is>
      </x:c>
      <x:c r="L14" s="216" t="inlineStr">
        <x:is>
          <x:t xml:space="preserve">Presidenta del Tribunal Constitucional</x:t>
        </x:is>
      </x:c>
      <x:c r="M14" s="216" t="n"/>
      <x:c r="N14" s="217" t="n">
        <x:f>IFERROR(VALUE(B14),9999)</x:f>
        <x:v>13</x:v>
      </x:c>
      <x:c r="O14" s="217" t="str">
        <x:f>IF(AND($D14=PARAMETROS!$B$2,$F14=PARAMETROS!$B$3,$G14&lt;&gt;"",UPPER(TRIM($K14))&lt;&gt;"NO"),"SI","NO")</x:f>
        <x:v>SI</x:v>
      </x:c>
      <x:c r="P14" s="217" t="n">
        <x:f>IF($O14="SI",COUNTIFS($O$2:O14,"SI"),"")</x:f>
        <x:v>12</x:v>
      </x:c>
      <x:c r="Q14" s="217" t="str">
        <x:f>IF($O14="SI",IFERROR(INDEX('ASIGNACION AUTOMATICA'!$D:$D,MATCH($G14,'ASIGNACION AUTOMATICA'!$J:$J,0)),""),"")</x:f>
        <x:v>A23</x:v>
      </x:c>
    </x:row>
    <x:row r="15" s="115" customFormat="1" ht="17.100000381469727" customHeight="1">
      <x:c r="A15" s="218" t="n">
        <x:f>ROW()-1</x:f>
        <x:v>14</x:v>
      </x:c>
      <x:c r="B15" s="218" t="n">
        <x:v>14</x:v>
      </x:c>
      <x:c r="C15" s="218" t="inlineStr">
        <x:is>
          <x:t xml:space="preserve">Coincidencia exacta PDF: Contralora General de la República</x:t>
        </x:is>
      </x:c>
      <x:c r="D15" s="218" t="inlineStr">
        <x:is>
          <x:t xml:space="preserve">OPA</x:t>
        </x:is>
      </x:c>
      <x:c r="E15" s="218" t="inlineStr">
        <x:is>
          <x:t xml:space="preserve">Contralora</x:t>
        </x:is>
      </x:c>
      <x:c r="F15" s="218" t="inlineStr">
        <x:is>
          <x:t xml:space="preserve">VIP</x:t>
        </x:is>
      </x:c>
      <x:c r="G15" s="218" t="inlineStr">
        <x:is>
          <x:t xml:space="preserve">Pérez Gutiérrez, Dorothy</x:t>
        </x:is>
      </x:c>
      <x:c r="H15" s="218" t="inlineStr">
        <x:is>
          <x:t xml:space="preserve">Dorothy</x:t>
        </x:is>
      </x:c>
      <x:c r="I15" s="218" t="inlineStr">
        <x:is>
          <x:t xml:space="preserve">Pérez</x:t>
        </x:is>
      </x:c>
      <x:c r="J15" s="218" t="inlineStr">
        <x:is>
          <x:t xml:space="preserve">Gutiérrez</x:t>
        </x:is>
      </x:c>
      <x:c r="K15" s="218" t="inlineStr">
        <x:is>
          <x:t xml:space="preserve">NO</x:t>
        </x:is>
      </x:c>
      <x:c r="L15" s="218" t="inlineStr">
        <x:is>
          <x:t xml:space="preserve">Contralora General de la República</x:t>
        </x:is>
      </x:c>
      <x:c r="M15" s="218" t="n"/>
      <x:c r="N15" s="219" t="n">
        <x:f>IFERROR(VALUE(B15),9999)</x:f>
        <x:v>14</x:v>
      </x:c>
      <x:c r="O15" s="219" t="str">
        <x:f>IF(AND($D15=PARAMETROS!$B$2,$F15=PARAMETROS!$B$3,$G15&lt;&gt;"",UPPER(TRIM($K15))&lt;&gt;"NO"),"SI","NO")</x:f>
        <x:v>NO</x:v>
      </x:c>
      <x:c r="P15" s="219" t="str">
        <x:f>IF($O15="SI",COUNTIFS($O$2:O15,"SI"),"")</x:f>
      </x:c>
      <x:c r="Q15" s="219" t="str">
        <x:f>IF($O15="SI",IFERROR(INDEX('ASIGNACION AUTOMATICA'!$D:$D,MATCH($G15,'ASIGNACION AUTOMATICA'!$J:$J,0)),""),"")</x:f>
      </x:c>
    </x:row>
    <x:row r="16" s="115" customFormat="1" ht="17.100000381469727" customHeight="1">
      <x:c r="A16" s="216" t="n">
        <x:f>ROW()-1</x:f>
        <x:v>15</x:v>
      </x:c>
      <x:c r="B16" s="216" t="n">
        <x:v>15</x:v>
      </x:c>
      <x:c r="C16" s="216" t="inlineStr">
        <x:is>
          <x:t xml:space="preserve">Coincidencia exacta PDF: Fiscal Nacional del Ministerio Público</x:t>
        </x:is>
      </x:c>
      <x:c r="D16" s="216" t="inlineStr">
        <x:is>
          <x:t xml:space="preserve">OPA</x:t>
        </x:is>
      </x:c>
      <x:c r="E16" s="216" t="inlineStr">
        <x:is>
          <x:t xml:space="preserve">Fiscal</x:t>
        </x:is>
      </x:c>
      <x:c r="F16" s="216" t="inlineStr">
        <x:is>
          <x:t xml:space="preserve">VIP</x:t>
        </x:is>
      </x:c>
      <x:c r="G16" s="216" t="inlineStr">
        <x:is>
          <x:t xml:space="preserve">Valencia Vásquez, Ángel</x:t>
        </x:is>
      </x:c>
      <x:c r="H16" s="216" t="inlineStr">
        <x:is>
          <x:t xml:space="preserve">Ángel</x:t>
        </x:is>
      </x:c>
      <x:c r="I16" s="216" t="inlineStr">
        <x:is>
          <x:t xml:space="preserve">Valencia</x:t>
        </x:is>
      </x:c>
      <x:c r="J16" s="216" t="inlineStr">
        <x:is>
          <x:t xml:space="preserve">Vásquez</x:t>
        </x:is>
      </x:c>
      <x:c r="K16" s="216" t="inlineStr">
        <x:is>
          <x:t xml:space="preserve">Pendiente</x:t>
        </x:is>
      </x:c>
      <x:c r="L16" s="216" t="inlineStr">
        <x:is>
          <x:t xml:space="preserve">Fiscal Nacional del Ministerio Público</x:t>
        </x:is>
      </x:c>
      <x:c r="M16" s="216" t="n"/>
      <x:c r="N16" s="217" t="n">
        <x:f>IFERROR(VALUE(B16),9999)</x:f>
        <x:v>15</x:v>
      </x:c>
      <x:c r="O16" s="217" t="str">
        <x:f>IF(AND($D16=PARAMETROS!$B$2,$F16=PARAMETROS!$B$3,$G16&lt;&gt;"",UPPER(TRIM($K16))&lt;&gt;"NO"),"SI","NO")</x:f>
        <x:v>SI</x:v>
      </x:c>
      <x:c r="P16" s="217" t="n">
        <x:f>IF($O16="SI",COUNTIFS($O$2:O16,"SI"),"")</x:f>
        <x:v>13</x:v>
      </x:c>
      <x:c r="Q16" s="217" t="str">
        <x:f>IF($O16="SI",IFERROR(INDEX('ASIGNACION AUTOMATICA'!$D:$D,MATCH($G16,'ASIGNACION AUTOMATICA'!$J:$J,0)),""),"")</x:f>
        <x:v>A23</x:v>
      </x:c>
    </x:row>
    <x:row r="17" s="115" customFormat="1" ht="17.100000381469727" customHeight="1">
      <x:c r="A17" s="218" t="n">
        <x:f>ROW()-1</x:f>
        <x:v>16</x:v>
      </x:c>
      <x:c r="B17" s="218" t="n">
        <x:v>16</x:v>
      </x:c>
      <x:c r="C17" s="218" t="inlineStr">
        <x:is>
          <x:t xml:space="preserve">Coincidencia exacta PDF: Ministro del Interior</x:t>
        </x:is>
      </x:c>
      <x:c r="D17" s="218" t="inlineStr">
        <x:is>
          <x:t xml:space="preserve">OPA</x:t>
        </x:is>
      </x:c>
      <x:c r="E17" s="218" t="inlineStr">
        <x:is>
          <x:t xml:space="preserve">Ministro</x:t>
        </x:is>
      </x:c>
      <x:c r="F17" s="218" t="inlineStr">
        <x:is>
          <x:t xml:space="preserve">VIP</x:t>
        </x:is>
      </x:c>
      <x:c r="G17" s="218" t="inlineStr">
        <x:is>
          <x:t xml:space="preserve">Alvarado Andrade, Claudio</x:t>
        </x:is>
      </x:c>
      <x:c r="H17" s="218" t="inlineStr">
        <x:is>
          <x:t xml:space="preserve">Claudio</x:t>
        </x:is>
      </x:c>
      <x:c r="I17" s="218" t="inlineStr">
        <x:is>
          <x:t xml:space="preserve">Alvarado</x:t>
        </x:is>
      </x:c>
      <x:c r="J17" s="218" t="inlineStr">
        <x:is>
          <x:t xml:space="preserve">Andrade</x:t>
        </x:is>
      </x:c>
      <x:c r="K17" s="218" t="inlineStr">
        <x:is>
          <x:t xml:space="preserve">Pendiente</x:t>
        </x:is>
      </x:c>
      <x:c r="L17" s="218" t="inlineStr">
        <x:is>
          <x:t xml:space="preserve">Biministro del Interior y Secretario General de Gobierno</x:t>
        </x:is>
      </x:c>
      <x:c r="M17" s="218" t="n"/>
      <x:c r="N17" s="219" t="n">
        <x:f>IFERROR(VALUE(B17),9999)</x:f>
        <x:v>16</x:v>
      </x:c>
      <x:c r="O17" s="219" t="str">
        <x:f>IF(AND($D17=PARAMETROS!$B$2,$F17=PARAMETROS!$B$3,$G17&lt;&gt;"",UPPER(TRIM($K17))&lt;&gt;"NO"),"SI","NO")</x:f>
        <x:v>SI</x:v>
      </x:c>
      <x:c r="P17" s="219" t="n">
        <x:f>IF($O17="SI",COUNTIFS($O$2:O17,"SI"),"")</x:f>
        <x:v>14</x:v>
      </x:c>
      <x:c r="Q17" s="219" t="str">
        <x:f>IF($O17="SI",IFERROR(INDEX('ASIGNACION AUTOMATICA'!$D:$D,MATCH($G17,'ASIGNACION AUTOMATICA'!$J:$J,0)),""),"")</x:f>
        <x:v>A23</x:v>
      </x:c>
    </x:row>
    <x:row r="18" s="115" customFormat="1" ht="17.100000381469727" customHeight="1">
      <x:c r="A18" s="216" t="n">
        <x:f>ROW()-1</x:f>
        <x:v>17</x:v>
      </x:c>
      <x:c r="B18" s="216" t="n">
        <x:v>17</x:v>
      </x:c>
      <x:c r="C18" s="216" t="inlineStr">
        <x:is>
          <x:t xml:space="preserve">Coincidencia exacta PDF: Ministro de Relaciones Exteriores</x:t>
        </x:is>
      </x:c>
      <x:c r="D18" s="216" t="inlineStr">
        <x:is>
          <x:t xml:space="preserve">OPA</x:t>
        </x:is>
      </x:c>
      <x:c r="E18" s="216" t="inlineStr">
        <x:is>
          <x:t xml:space="preserve">Ministro</x:t>
        </x:is>
      </x:c>
      <x:c r="F18" s="216" t="inlineStr">
        <x:is>
          <x:t xml:space="preserve">VIP</x:t>
        </x:is>
      </x:c>
      <x:c r="G18" s="216" t="inlineStr">
        <x:is>
          <x:t xml:space="preserve">Pérez Mackenna, Francisco</x:t>
        </x:is>
      </x:c>
      <x:c r="H18" s="216" t="inlineStr">
        <x:is>
          <x:t xml:space="preserve">Francisco</x:t>
        </x:is>
      </x:c>
      <x:c r="I18" s="216" t="inlineStr">
        <x:is>
          <x:t xml:space="preserve">Pérez</x:t>
        </x:is>
      </x:c>
      <x:c r="J18" s="216" t="inlineStr">
        <x:is>
          <x:t xml:space="preserve">Mackenna</x:t>
        </x:is>
      </x:c>
      <x:c r="K18" s="216" t="inlineStr">
        <x:is>
          <x:t xml:space="preserve">NO</x:t>
        </x:is>
      </x:c>
      <x:c r="L18" s="216" t="inlineStr">
        <x:is>
          <x:t xml:space="preserve">Ministro de Relaciones Exteriores</x:t>
        </x:is>
      </x:c>
      <x:c r="M18" s="216" t="n"/>
      <x:c r="N18" s="217" t="n">
        <x:f>IFERROR(VALUE(B18),9999)</x:f>
        <x:v>17</x:v>
      </x:c>
      <x:c r="O18" s="217" t="str">
        <x:f>IF(AND($D18=PARAMETROS!$B$2,$F18=PARAMETROS!$B$3,$G18&lt;&gt;"",UPPER(TRIM($K18))&lt;&gt;"NO"),"SI","NO")</x:f>
        <x:v>NO</x:v>
      </x:c>
      <x:c r="P18" s="217" t="str">
        <x:f>IF($O18="SI",COUNTIFS($O$2:O18,"SI"),"")</x:f>
      </x:c>
      <x:c r="Q18" s="217" t="str">
        <x:f>IF($O18="SI",IFERROR(INDEX('ASIGNACION AUTOMATICA'!$D:$D,MATCH($G18,'ASIGNACION AUTOMATICA'!$J:$J,0)),""),"")</x:f>
      </x:c>
    </x:row>
    <x:row r="19" s="115" customFormat="1" ht="17.100000381469727" customHeight="1">
      <x:c r="A19" s="218" t="n">
        <x:f>ROW()-1</x:f>
        <x:v>18</x:v>
      </x:c>
      <x:c r="B19" s="218" t="n">
        <x:v>18</x:v>
      </x:c>
      <x:c r="C19" s="218" t="inlineStr">
        <x:is>
          <x:t xml:space="preserve">Coincidencia exacta PDF: Ministro de Hacienda</x:t>
        </x:is>
      </x:c>
      <x:c r="D19" s="218" t="inlineStr">
        <x:is>
          <x:t xml:space="preserve">OPA</x:t>
        </x:is>
      </x:c>
      <x:c r="E19" s="218" t="inlineStr">
        <x:is>
          <x:t xml:space="preserve">Ministro</x:t>
        </x:is>
      </x:c>
      <x:c r="F19" s="218" t="inlineStr">
        <x:is>
          <x:t xml:space="preserve">VIP</x:t>
        </x:is>
      </x:c>
      <x:c r="G19" s="218" t="inlineStr">
        <x:is>
          <x:t xml:space="preserve">Quiroz Castro, Jorge</x:t>
        </x:is>
      </x:c>
      <x:c r="H19" s="218" t="inlineStr">
        <x:is>
          <x:t xml:space="preserve">Jorge</x:t>
        </x:is>
      </x:c>
      <x:c r="I19" s="218" t="inlineStr">
        <x:is>
          <x:t xml:space="preserve">Quiroz</x:t>
        </x:is>
      </x:c>
      <x:c r="J19" s="218" t="inlineStr">
        <x:is>
          <x:t xml:space="preserve">Castro</x:t>
        </x:is>
      </x:c>
      <x:c r="K19" s="218" t="inlineStr">
        <x:is>
          <x:t xml:space="preserve">Pendiente</x:t>
        </x:is>
      </x:c>
      <x:c r="L19" s="218" t="inlineStr">
        <x:is>
          <x:t xml:space="preserve">Ministro de Hacienda</x:t>
        </x:is>
      </x:c>
      <x:c r="M19" s="218" t="n"/>
      <x:c r="N19" s="219" t="n">
        <x:f>IFERROR(VALUE(B19),9999)</x:f>
        <x:v>18</x:v>
      </x:c>
      <x:c r="O19" s="219" t="str">
        <x:f>IF(AND($D19=PARAMETROS!$B$2,$F19=PARAMETROS!$B$3,$G19&lt;&gt;"",UPPER(TRIM($K19))&lt;&gt;"NO"),"SI","NO")</x:f>
        <x:v>SI</x:v>
      </x:c>
      <x:c r="P19" s="219" t="n">
        <x:f>IF($O19="SI",COUNTIFS($O$2:O19,"SI"),"")</x:f>
        <x:v>15</x:v>
      </x:c>
      <x:c r="Q19" s="219" t="str">
        <x:f>IF($O19="SI",IFERROR(INDEX('ASIGNACION AUTOMATICA'!$D:$D,MATCH($G19,'ASIGNACION AUTOMATICA'!$J:$J,0)),""),"")</x:f>
        <x:v>A23</x:v>
      </x:c>
    </x:row>
    <x:row r="20" s="115" customFormat="1" ht="17.100000381469727" customHeight="1">
      <x:c r="A20" s="216" t="n">
        <x:f>ROW()-1</x:f>
        <x:v>19</x:v>
      </x:c>
      <x:c r="B20" s="216" t="n">
        <x:v>19</x:v>
      </x:c>
      <x:c r="C20" s="216" t="inlineStr">
        <x:is>
          <x:t xml:space="preserve">Coincidencia PDF por cartera principal: Economía / Minería</x:t>
        </x:is>
      </x:c>
      <x:c r="D20" s="216" t="inlineStr">
        <x:is>
          <x:t xml:space="preserve">OPA</x:t>
        </x:is>
      </x:c>
      <x:c r="E20" s="216" t="inlineStr">
        <x:is>
          <x:t xml:space="preserve">Ministro</x:t>
        </x:is>
      </x:c>
      <x:c r="F20" s="216" t="inlineStr">
        <x:is>
          <x:t xml:space="preserve">VIP</x:t>
        </x:is>
      </x:c>
      <x:c r="G20" s="216" t="inlineStr">
        <x:is>
          <x:t xml:space="preserve">Mas Valdés, Daniel</x:t>
        </x:is>
      </x:c>
      <x:c r="H20" s="216" t="inlineStr">
        <x:is>
          <x:t xml:space="preserve">Daniel</x:t>
        </x:is>
      </x:c>
      <x:c r="I20" s="216" t="inlineStr">
        <x:is>
          <x:t xml:space="preserve">Mas</x:t>
        </x:is>
      </x:c>
      <x:c r="J20" s="216" t="inlineStr">
        <x:is>
          <x:t xml:space="preserve">Valdés</x:t>
        </x:is>
      </x:c>
      <x:c r="K20" s="216" t="inlineStr">
        <x:is>
          <x:t xml:space="preserve">NO</x:t>
        </x:is>
      </x:c>
      <x:c r="L20" s="216" t="inlineStr">
        <x:is>
          <x:t xml:space="preserve">Biministro de Minería, Economía y Turismo</x:t>
        </x:is>
      </x:c>
      <x:c r="M20" s="216" t="n"/>
      <x:c r="N20" s="217" t="n">
        <x:f>IFERROR(VALUE(B20),9999)</x:f>
        <x:v>19</x:v>
      </x:c>
      <x:c r="O20" s="217" t="str">
        <x:f>IF(AND($D20=PARAMETROS!$B$2,$F20=PARAMETROS!$B$3,$G20&lt;&gt;"",UPPER(TRIM($K20))&lt;&gt;"NO"),"SI","NO")</x:f>
        <x:v>NO</x:v>
      </x:c>
      <x:c r="P20" s="217" t="str">
        <x:f>IF($O20="SI",COUNTIFS($O$2:O20,"SI"),"")</x:f>
      </x:c>
      <x:c r="Q20" s="217" t="str">
        <x:f>IF($O20="SI",IFERROR(INDEX('ASIGNACION AUTOMATICA'!$D:$D,MATCH($G20,'ASIGNACION AUTOMATICA'!$J:$J,0)),""),"")</x:f>
      </x:c>
    </x:row>
    <x:row r="21" s="115" customFormat="1" ht="17.100000381469727" customHeight="1">
      <x:c r="A21" s="218" t="n">
        <x:f>ROW()-1</x:f>
        <x:v>20</x:v>
      </x:c>
      <x:c r="B21" s="218" t="n">
        <x:v>20</x:v>
      </x:c>
      <x:c r="C21" s="218" t="inlineStr">
        <x:is>
          <x:t xml:space="preserve">Coincidencia exacta PDF: Ministra de Educación</x:t>
        </x:is>
      </x:c>
      <x:c r="D21" s="218" t="inlineStr">
        <x:is>
          <x:t xml:space="preserve">OPA</x:t>
        </x:is>
      </x:c>
      <x:c r="E21" s="218" t="inlineStr">
        <x:is>
          <x:t xml:space="preserve">Ministro</x:t>
        </x:is>
      </x:c>
      <x:c r="F21" s="218" t="inlineStr">
        <x:is>
          <x:t xml:space="preserve">VIP</x:t>
        </x:is>
      </x:c>
      <x:c r="G21" s="218" t="inlineStr">
        <x:is>
          <x:t xml:space="preserve">Arzola González, María Paz</x:t>
        </x:is>
      </x:c>
      <x:c r="H21" s="218" t="inlineStr">
        <x:is>
          <x:t xml:space="preserve">María Paz</x:t>
        </x:is>
      </x:c>
      <x:c r="I21" s="218" t="inlineStr">
        <x:is>
          <x:t xml:space="preserve">Arzola</x:t>
        </x:is>
      </x:c>
      <x:c r="J21" s="218" t="inlineStr">
        <x:is>
          <x:t xml:space="preserve">González</x:t>
        </x:is>
      </x:c>
      <x:c r="K21" s="218" t="inlineStr">
        <x:is>
          <x:t xml:space="preserve">Pendiente</x:t>
        </x:is>
      </x:c>
      <x:c r="L21" s="218" t="inlineStr">
        <x:is>
          <x:t xml:space="preserve">Ministra de Educación</x:t>
        </x:is>
      </x:c>
      <x:c r="M21" s="218" t="n"/>
      <x:c r="N21" s="219" t="n">
        <x:f>IFERROR(VALUE(B21),9999)</x:f>
        <x:v>20</x:v>
      </x:c>
      <x:c r="O21" s="219" t="str">
        <x:f>IF(AND($D21=PARAMETROS!$B$2,$F21=PARAMETROS!$B$3,$G21&lt;&gt;"",UPPER(TRIM($K21))&lt;&gt;"NO"),"SI","NO")</x:f>
        <x:v>SI</x:v>
      </x:c>
      <x:c r="P21" s="219" t="n">
        <x:f>IF($O21="SI",COUNTIFS($O$2:O21,"SI"),"")</x:f>
        <x:v>16</x:v>
      </x:c>
      <x:c r="Q21" s="219" t="str">
        <x:f>IF($O21="SI",IFERROR(INDEX('ASIGNACION AUTOMATICA'!$D:$D,MATCH($G21,'ASIGNACION AUTOMATICA'!$J:$J,0)),""),"")</x:f>
        <x:v>A23</x:v>
      </x:c>
    </x:row>
    <x:row r="22" s="115" customFormat="1" ht="17.100000381469727" customHeight="1">
      <x:c r="A22" s="216" t="n">
        <x:f>ROW()-1</x:f>
        <x:v>21</x:v>
      </x:c>
      <x:c r="B22" s="216" t="n">
        <x:v>21</x:v>
      </x:c>
      <x:c r="C22" s="216" t="inlineStr">
        <x:is>
          <x:t xml:space="preserve">Coincidencia PDF por cartera principal: Seguridad Pública / Transporte</x:t>
        </x:is>
      </x:c>
      <x:c r="D22" s="216" t="inlineStr">
        <x:is>
          <x:t xml:space="preserve">OPA</x:t>
        </x:is>
      </x:c>
      <x:c r="E22" s="216" t="inlineStr">
        <x:is>
          <x:t xml:space="preserve">Ministro</x:t>
        </x:is>
      </x:c>
      <x:c r="F22" s="216" t="inlineStr">
        <x:is>
          <x:t xml:space="preserve">VIP</x:t>
        </x:is>
      </x:c>
      <x:c r="G22" s="216" t="inlineStr">
        <x:is>
          <x:t xml:space="preserve">De Grange Concha, Louis</x:t>
        </x:is>
      </x:c>
      <x:c r="H22" s="216" t="inlineStr">
        <x:is>
          <x:t xml:space="preserve">Louis</x:t>
        </x:is>
      </x:c>
      <x:c r="I22" s="216" t="inlineStr">
        <x:is>
          <x:t xml:space="preserve">De Grange</x:t>
        </x:is>
      </x:c>
      <x:c r="J22" s="216" t="inlineStr">
        <x:is>
          <x:t xml:space="preserve">Concha</x:t>
        </x:is>
      </x:c>
      <x:c r="K22" s="216" t="inlineStr">
        <x:is>
          <x:t xml:space="preserve">NO</x:t>
        </x:is>
      </x:c>
      <x:c r="L22" s="216" t="inlineStr">
        <x:is>
          <x:t xml:space="preserve">Biministro de Obras Publicas, Transporte y Telecomunicaciones</x:t>
        </x:is>
      </x:c>
      <x:c r="M22" s="216" t="n"/>
      <x:c r="N22" s="217" t="n">
        <x:f>IFERROR(VALUE(B22),9999)</x:f>
        <x:v>21</x:v>
      </x:c>
      <x:c r="O22" s="217" t="str">
        <x:f>IF(AND($D22=PARAMETROS!$B$2,$F22=PARAMETROS!$B$3,$G22&lt;&gt;"",UPPER(TRIM($K22))&lt;&gt;"NO"),"SI","NO")</x:f>
        <x:v>NO</x:v>
      </x:c>
      <x:c r="P22" s="217" t="str">
        <x:f>IF($O22="SI",COUNTIFS($O$2:O22,"SI"),"")</x:f>
      </x:c>
      <x:c r="Q22" s="217" t="str">
        <x:f>IF($O22="SI",IFERROR(INDEX('ASIGNACION AUTOMATICA'!$D:$D,MATCH($G22,'ASIGNACION AUTOMATICA'!$J:$J,0)),""),"")</x:f>
      </x:c>
    </x:row>
    <x:row r="23" s="115" customFormat="1" ht="17.100000381469727" customHeight="1">
      <x:c r="A23" s="218" t="n">
        <x:f>ROW()-1</x:f>
        <x:v>22</x:v>
      </x:c>
      <x:c r="B23" s="218" t="n">
        <x:v>22</x:v>
      </x:c>
      <x:c r="C23" s="218" t="inlineStr">
        <x:is>
          <x:t xml:space="preserve">Coincidencia exacta PDF: Ministra de Bienes Nacionales</x:t>
        </x:is>
      </x:c>
      <x:c r="D23" s="218" t="inlineStr">
        <x:is>
          <x:t xml:space="preserve">OPA</x:t>
        </x:is>
      </x:c>
      <x:c r="E23" s="218" t="inlineStr">
        <x:is>
          <x:t xml:space="preserve">Ministro</x:t>
        </x:is>
      </x:c>
      <x:c r="F23" s="218" t="inlineStr">
        <x:is>
          <x:t xml:space="preserve">VIP</x:t>
        </x:is>
      </x:c>
      <x:c r="G23" s="218" t="inlineStr">
        <x:is>
          <x:t xml:space="preserve">Parot Donoso, Catalina</x:t>
        </x:is>
      </x:c>
      <x:c r="H23" s="218" t="inlineStr">
        <x:is>
          <x:t xml:space="preserve">Catalina</x:t>
        </x:is>
      </x:c>
      <x:c r="I23" s="218" t="inlineStr">
        <x:is>
          <x:t xml:space="preserve">Parot</x:t>
        </x:is>
      </x:c>
      <x:c r="J23" s="218" t="inlineStr">
        <x:is>
          <x:t xml:space="preserve">Donoso</x:t>
        </x:is>
      </x:c>
      <x:c r="K23" s="218" t="inlineStr">
        <x:is>
          <x:t xml:space="preserve">Pendiente</x:t>
        </x:is>
      </x:c>
      <x:c r="L23" s="218" t="inlineStr">
        <x:is>
          <x:t xml:space="preserve">Ministra de Bienes Nacionales</x:t>
        </x:is>
      </x:c>
      <x:c r="M23" s="218" t="n"/>
      <x:c r="N23" s="219" t="n">
        <x:f>IFERROR(VALUE(B23),9999)</x:f>
        <x:v>22</x:v>
      </x:c>
      <x:c r="O23" s="219" t="str">
        <x:f>IF(AND($D23=PARAMETROS!$B$2,$F23=PARAMETROS!$B$3,$G23&lt;&gt;"",UPPER(TRIM($K23))&lt;&gt;"NO"),"SI","NO")</x:f>
        <x:v>SI</x:v>
      </x:c>
      <x:c r="P23" s="219" t="n">
        <x:f>IF($O23="SI",COUNTIFS($O$2:O23,"SI"),"")</x:f>
        <x:v>17</x:v>
      </x:c>
      <x:c r="Q23" s="219" t="str">
        <x:f>IF($O23="SI",IFERROR(INDEX('ASIGNACION AUTOMATICA'!$D:$D,MATCH($G23,'ASIGNACION AUTOMATICA'!$J:$J,0)),""),"")</x:f>
        <x:v>A23</x:v>
      </x:c>
    </x:row>
    <x:row r="24" s="115" customFormat="1" ht="17.100000381469727" customHeight="1">
      <x:c r="A24" s="216" t="n">
        <x:f>ROW()-1</x:f>
        <x:v>23</x:v>
      </x:c>
      <x:c r="B24" s="216" t="n">
        <x:v>23</x:v>
      </x:c>
      <x:c r="C24" s="216" t="inlineStr">
        <x:is>
          <x:t xml:space="preserve">Coincidencia exacta PDF: Ministra de Energía</x:t>
        </x:is>
      </x:c>
      <x:c r="D24" s="216" t="inlineStr">
        <x:is>
          <x:t xml:space="preserve">OPA</x:t>
        </x:is>
      </x:c>
      <x:c r="E24" s="216" t="inlineStr">
        <x:is>
          <x:t xml:space="preserve">Ministro</x:t>
        </x:is>
      </x:c>
      <x:c r="F24" s="216" t="inlineStr">
        <x:is>
          <x:t xml:space="preserve">VIP</x:t>
        </x:is>
      </x:c>
      <x:c r="G24" s="216" t="inlineStr">
        <x:is>
          <x:t xml:space="preserve">Rincón González, Ximena</x:t>
        </x:is>
      </x:c>
      <x:c r="H24" s="216" t="inlineStr">
        <x:is>
          <x:t xml:space="preserve">Ximena</x:t>
        </x:is>
      </x:c>
      <x:c r="I24" s="216" t="inlineStr">
        <x:is>
          <x:t xml:space="preserve">Rincón</x:t>
        </x:is>
      </x:c>
      <x:c r="J24" s="216" t="inlineStr">
        <x:is>
          <x:t xml:space="preserve">González</x:t>
        </x:is>
      </x:c>
      <x:c r="K24" s="216" t="inlineStr">
        <x:is>
          <x:t xml:space="preserve">Pendiente</x:t>
        </x:is>
      </x:c>
      <x:c r="L24" s="216" t="inlineStr">
        <x:is>
          <x:t xml:space="preserve">Ministra de Energía</x:t>
        </x:is>
      </x:c>
      <x:c r="M24" s="216" t="n"/>
      <x:c r="N24" s="217" t="n">
        <x:f>IFERROR(VALUE(B24),9999)</x:f>
        <x:v>23</x:v>
      </x:c>
      <x:c r="O24" s="217" t="str">
        <x:f>IF(AND($D24=PARAMETROS!$B$2,$F24=PARAMETROS!$B$3,$G24&lt;&gt;"",UPPER(TRIM($K24))&lt;&gt;"NO"),"SI","NO")</x:f>
        <x:v>SI</x:v>
      </x:c>
      <x:c r="P24" s="217" t="n">
        <x:f>IF($O24="SI",COUNTIFS($O$2:O24,"SI"),"")</x:f>
        <x:v>18</x:v>
      </x:c>
      <x:c r="Q24" s="217" t="str">
        <x:f>IF($O24="SI",IFERROR(INDEX('ASIGNACION AUTOMATICA'!$D:$D,MATCH($G24,'ASIGNACION AUTOMATICA'!$J:$J,0)),""),"")</x:f>
        <x:v>A23</x:v>
      </x:c>
    </x:row>
    <x:row r="25" s="115" customFormat="1" ht="17.100000381469727" customHeight="1">
      <x:c r="A25" s="218" t="n">
        <x:f>ROW()-1</x:f>
        <x:v>24</x:v>
      </x:c>
      <x:c r="B25" s="218" t="n">
        <x:v>24</x:v>
      </x:c>
      <x:c r="C25" s="218" t="inlineStr">
        <x:is>
          <x:t xml:space="preserve">Coincidencia exacta PDF: Ministra del Medio Ambiente</x:t>
        </x:is>
      </x:c>
      <x:c r="D25" s="218" t="inlineStr">
        <x:is>
          <x:t xml:space="preserve">OPA</x:t>
        </x:is>
      </x:c>
      <x:c r="E25" s="218" t="inlineStr">
        <x:is>
          <x:t xml:space="preserve">Ministro</x:t>
        </x:is>
      </x:c>
      <x:c r="F25" s="218" t="inlineStr">
        <x:is>
          <x:t xml:space="preserve">VIP</x:t>
        </x:is>
      </x:c>
      <x:c r="G25" s="218" t="inlineStr">
        <x:is>
          <x:t xml:space="preserve">Toledo Echegaray, Francisca</x:t>
        </x:is>
      </x:c>
      <x:c r="H25" s="218" t="inlineStr">
        <x:is>
          <x:t xml:space="preserve">Francisca</x:t>
        </x:is>
      </x:c>
      <x:c r="I25" s="218" t="inlineStr">
        <x:is>
          <x:t xml:space="preserve">Toledo</x:t>
        </x:is>
      </x:c>
      <x:c r="J25" s="218" t="inlineStr">
        <x:is>
          <x:t xml:space="preserve">Echegaray</x:t>
        </x:is>
      </x:c>
      <x:c r="K25" s="218" t="inlineStr">
        <x:is>
          <x:t xml:space="preserve">Pendiente</x:t>
        </x:is>
      </x:c>
      <x:c r="L25" s="218" t="inlineStr">
        <x:is>
          <x:t xml:space="preserve">Ministra del Medio Ambiente</x:t>
        </x:is>
      </x:c>
      <x:c r="M25" s="218" t="n"/>
      <x:c r="N25" s="219" t="n">
        <x:f>IFERROR(VALUE(B25),9999)</x:f>
        <x:v>24</x:v>
      </x:c>
      <x:c r="O25" s="219" t="str">
        <x:f>IF(AND($D25=PARAMETROS!$B$2,$F25=PARAMETROS!$B$3,$G25&lt;&gt;"",UPPER(TRIM($K25))&lt;&gt;"NO"),"SI","NO")</x:f>
        <x:v>SI</x:v>
      </x:c>
      <x:c r="P25" s="219" t="n">
        <x:f>IF($O25="SI",COUNTIFS($O$2:O25,"SI"),"")</x:f>
        <x:v>19</x:v>
      </x:c>
      <x:c r="Q25" s="219" t="str">
        <x:f>IF($O25="SI",IFERROR(INDEX('ASIGNACION AUTOMATICA'!$D:$D,MATCH($G25,'ASIGNACION AUTOMATICA'!$J:$J,0)),""),"")</x:f>
        <x:v>A23</x:v>
      </x:c>
    </x:row>
    <x:row r="26" s="115" customFormat="1" ht="17.100000381469727" customHeight="1">
      <x:c r="A26" s="216" t="n">
        <x:f>ROW()-1</x:f>
        <x:v>25</x:v>
      </x:c>
      <x:c r="B26" s="216" t="n">
        <x:v>25</x:v>
      </x:c>
      <x:c r="C26" s="216" t="inlineStr">
        <x:is>
          <x:t xml:space="preserve">Coincidencia exacta PDF: Ministro de las Culturas, las Artes y el Patrimonio</x:t>
        </x:is>
      </x:c>
      <x:c r="D26" s="216" t="inlineStr">
        <x:is>
          <x:t xml:space="preserve">OPA</x:t>
        </x:is>
      </x:c>
      <x:c r="E26" s="216" t="inlineStr">
        <x:is>
          <x:t xml:space="preserve">Ministro</x:t>
        </x:is>
      </x:c>
      <x:c r="F26" s="216" t="inlineStr">
        <x:is>
          <x:t xml:space="preserve">VIP</x:t>
        </x:is>
      </x:c>
      <x:c r="G26" s="216" t="inlineStr">
        <x:is>
          <x:t xml:space="preserve">Undurruga Gazitúa, Francisco</x:t>
        </x:is>
      </x:c>
      <x:c r="H26" s="216" t="inlineStr">
        <x:is>
          <x:t xml:space="preserve">Francisco</x:t>
        </x:is>
      </x:c>
      <x:c r="I26" s="216" t="inlineStr">
        <x:is>
          <x:t xml:space="preserve">Undurruga</x:t>
        </x:is>
      </x:c>
      <x:c r="J26" s="216" t="inlineStr">
        <x:is>
          <x:t xml:space="preserve">Gazitúa</x:t>
        </x:is>
      </x:c>
      <x:c r="K26" s="216" t="inlineStr">
        <x:is>
          <x:t xml:space="preserve">Pendiente</x:t>
        </x:is>
      </x:c>
      <x:c r="L26" s="216" t="inlineStr">
        <x:is>
          <x:t xml:space="preserve">Ministro de las Culturas, las Artes y el Patrimonio</x:t>
        </x:is>
      </x:c>
      <x:c r="M26" s="216" t="n"/>
      <x:c r="N26" s="217" t="n">
        <x:f>IFERROR(VALUE(B26),9999)</x:f>
        <x:v>25</x:v>
      </x:c>
      <x:c r="O26" s="217" t="str">
        <x:f>IF(AND($D26=PARAMETROS!$B$2,$F26=PARAMETROS!$B$3,$G26&lt;&gt;"",UPPER(TRIM($K26))&lt;&gt;"NO"),"SI","NO")</x:f>
        <x:v>SI</x:v>
      </x:c>
      <x:c r="P26" s="217" t="n">
        <x:f>IF($O26="SI",COUNTIFS($O$2:O26,"SI"),"")</x:f>
        <x:v>20</x:v>
      </x:c>
      <x:c r="Q26" s="217" t="str">
        <x:f>IF($O26="SI",IFERROR(INDEX('ASIGNACION AUTOMATICA'!$D:$D,MATCH($G26,'ASIGNACION AUTOMATICA'!$J:$J,0)),""),"")</x:f>
        <x:v>A23</x:v>
      </x:c>
    </x:row>
    <x:row r="27" s="7" customFormat="1" ht="17.100000381469727" customHeight="1">
      <x:c r="A27" s="218" t="n">
        <x:f>ROW()-1</x:f>
        <x:v>26</x:v>
      </x:c>
      <x:c r="B27" s="218" t="n">
        <x:v>26</x:v>
      </x:c>
      <x:c r="C27" s="218" t="inlineStr">
        <x:is>
          <x:t xml:space="preserve">Coincidencia exacta PDF: Ministra de Ciencia, Tecnología, Conocimiento e Innovación</x:t>
        </x:is>
      </x:c>
      <x:c r="D27" s="218" t="inlineStr">
        <x:is>
          <x:t xml:space="preserve">OPA</x:t>
        </x:is>
      </x:c>
      <x:c r="E27" s="218" t="inlineStr">
        <x:is>
          <x:t xml:space="preserve">Ministro</x:t>
        </x:is>
      </x:c>
      <x:c r="F27" s="218" t="inlineStr">
        <x:is>
          <x:t xml:space="preserve">VIP</x:t>
        </x:is>
      </x:c>
      <x:c r="G27" s="218" t="inlineStr">
        <x:is>
          <x:t xml:space="preserve">Lincolao Gates, Ximena</x:t>
        </x:is>
      </x:c>
      <x:c r="H27" s="218" t="inlineStr">
        <x:is>
          <x:t xml:space="preserve">Ximena</x:t>
        </x:is>
      </x:c>
      <x:c r="I27" s="218" t="inlineStr">
        <x:is>
          <x:t xml:space="preserve">Lincolao</x:t>
        </x:is>
      </x:c>
      <x:c r="J27" s="218" t="inlineStr">
        <x:is>
          <x:t xml:space="preserve">Gates</x:t>
        </x:is>
      </x:c>
      <x:c r="K27" s="218" t="inlineStr">
        <x:is>
          <x:t xml:space="preserve">NO</x:t>
        </x:is>
      </x:c>
      <x:c r="L27" s="218" t="inlineStr">
        <x:is>
          <x:t xml:space="preserve">Ministra de Ciencia, Tecnología, Conocimiento e Innovación</x:t>
        </x:is>
      </x:c>
      <x:c r="M27" s="218" t="n"/>
      <x:c r="N27" s="219" t="n">
        <x:f>IFERROR(VALUE(B27),9999)</x:f>
        <x:v>26</x:v>
      </x:c>
      <x:c r="O27" s="219" t="str">
        <x:f>IF(AND($D27=PARAMETROS!$B$2,$F27=PARAMETROS!$B$3,$G27&lt;&gt;"",UPPER(TRIM($K27))&lt;&gt;"NO"),"SI","NO")</x:f>
        <x:v>NO</x:v>
      </x:c>
      <x:c r="P27" s="219" t="str">
        <x:f>IF($O27="SI",COUNTIFS($O$2:O27,"SI"),"")</x:f>
      </x:c>
      <x:c r="Q27" s="219" t="str">
        <x:f>IF($O27="SI",IFERROR(INDEX('ASIGNACION AUTOMATICA'!$D:$D,MATCH($G27,'ASIGNACION AUTOMATICA'!$J:$J,0)),""),"")</x:f>
      </x:c>
    </x:row>
    <x:row r="28" s="115" customFormat="1" ht="17.100000381469727" customHeight="1">
      <x:c r="A28" s="216" t="n">
        <x:f>ROW()-1</x:f>
        <x:v>27</x:v>
      </x:c>
      <x:c r="B28" s="216" t="n">
        <x:v>27</x:v>
      </x:c>
      <x:c r="C28" s="216" t="inlineStr">
        <x:is>
          <x:t xml:space="preserve">Precedencia nacional / agrupación por cargo</x:t>
        </x:is>
      </x:c>
      <x:c r="D28" s="216" t="inlineStr">
        <x:is>
          <x:t xml:space="preserve">OPA</x:t>
        </x:is>
      </x:c>
      <x:c r="E28" s="216" t="inlineStr">
        <x:is>
          <x:t xml:space="preserve">Ministro</x:t>
        </x:is>
      </x:c>
      <x:c r="F28" s="216" t="inlineStr">
        <x:is>
          <x:t xml:space="preserve">VIP</x:t>
        </x:is>
      </x:c>
      <x:c r="G28" s="216" t="inlineStr">
        <x:is>
          <x:t xml:space="preserve">Burgos Varela, Jorge</x:t>
        </x:is>
      </x:c>
      <x:c r="H28" s="216" t="inlineStr">
        <x:is>
          <x:t xml:space="preserve">Jorge</x:t>
        </x:is>
      </x:c>
      <x:c r="I28" s="216" t="inlineStr">
        <x:is>
          <x:t xml:space="preserve">Burgos</x:t>
        </x:is>
      </x:c>
      <x:c r="J28" s="216" t="inlineStr">
        <x:is>
          <x:t xml:space="preserve">Varela</x:t>
        </x:is>
      </x:c>
      <x:c r="K28" s="216" t="inlineStr">
        <x:is>
          <x:t xml:space="preserve">NO</x:t>
        </x:is>
      </x:c>
      <x:c r="L28" s="216" t="inlineStr">
        <x:is>
          <x:t xml:space="preserve">Ex Ministro de Defensa Nacional</x:t>
        </x:is>
      </x:c>
      <x:c r="M28" s="216" t="n"/>
      <x:c r="N28" s="217" t="n">
        <x:f>IFERROR(VALUE(B28),9999)</x:f>
        <x:v>27</x:v>
      </x:c>
      <x:c r="O28" s="217" t="str">
        <x:f>IF(AND($D28=PARAMETROS!$B$2,$F28=PARAMETROS!$B$3,$G28&lt;&gt;"",UPPER(TRIM($K28))&lt;&gt;"NO"),"SI","NO")</x:f>
        <x:v>NO</x:v>
      </x:c>
      <x:c r="P28" s="217" t="str">
        <x:f>IF($O28="SI",COUNTIFS($O$2:O28,"SI"),"")</x:f>
      </x:c>
      <x:c r="Q28" s="217" t="str">
        <x:f>IF($O28="SI",IFERROR(INDEX('ASIGNACION AUTOMATICA'!$D:$D,MATCH($G28,'ASIGNACION AUTOMATICA'!$J:$J,0)),""),"")</x:f>
      </x:c>
    </x:row>
    <x:row r="29" s="115" customFormat="1" ht="17.100000381469727" customHeight="1">
      <x:c r="A29" s="218" t="n">
        <x:f>ROW()-1</x:f>
        <x:v>28</x:v>
      </x:c>
      <x:c r="B29" s="218" t="n">
        <x:v>28</x:v>
      </x:c>
      <x:c r="C29" s="218" t="inlineStr">
        <x:is>
          <x:t xml:space="preserve">Precedencia nacional / agrupación por cargo</x:t>
        </x:is>
      </x:c>
      <x:c r="D29" s="218" t="inlineStr">
        <x:is>
          <x:t xml:space="preserve">OPA</x:t>
        </x:is>
      </x:c>
      <x:c r="E29" s="218" t="inlineStr">
        <x:is>
          <x:t xml:space="preserve">Ministro</x:t>
        </x:is>
      </x:c>
      <x:c r="F29" s="218" t="inlineStr">
        <x:is>
          <x:t xml:space="preserve">VIP</x:t>
        </x:is>
      </x:c>
      <x:c r="G29" s="218" t="inlineStr">
        <x:is>
          <x:t xml:space="preserve">Fernández Allende, Maya</x:t>
        </x:is>
      </x:c>
      <x:c r="H29" s="218" t="inlineStr">
        <x:is>
          <x:t xml:space="preserve">Maya</x:t>
        </x:is>
      </x:c>
      <x:c r="I29" s="218" t="inlineStr">
        <x:is>
          <x:t xml:space="preserve">Fernández</x:t>
        </x:is>
      </x:c>
      <x:c r="J29" s="218" t="inlineStr">
        <x:is>
          <x:t xml:space="preserve">Allende</x:t>
        </x:is>
      </x:c>
      <x:c r="K29" s="218" t="inlineStr">
        <x:is>
          <x:t xml:space="preserve">Pendiente</x:t>
        </x:is>
      </x:c>
      <x:c r="L29" s="218" t="inlineStr">
        <x:is>
          <x:t xml:space="preserve">Ex Ministra de Defensa Nacional</x:t>
        </x:is>
      </x:c>
      <x:c r="M29" s="218" t="n"/>
      <x:c r="N29" s="219" t="n">
        <x:f>IFERROR(VALUE(B29),9999)</x:f>
        <x:v>28</x:v>
      </x:c>
      <x:c r="O29" s="219" t="str">
        <x:f>IF(AND($D29=PARAMETROS!$B$2,$F29=PARAMETROS!$B$3,$G29&lt;&gt;"",UPPER(TRIM($K29))&lt;&gt;"NO"),"SI","NO")</x:f>
        <x:v>SI</x:v>
      </x:c>
      <x:c r="P29" s="219" t="n">
        <x:f>IF($O29="SI",COUNTIFS($O$2:O29,"SI"),"")</x:f>
        <x:v>21</x:v>
      </x:c>
      <x:c r="Q29" s="219" t="str">
        <x:f>IF($O29="SI",IFERROR(INDEX('ASIGNACION AUTOMATICA'!$D:$D,MATCH($G29,'ASIGNACION AUTOMATICA'!$J:$J,0)),""),"")</x:f>
        <x:v>A23</x:v>
      </x:c>
    </x:row>
    <x:row r="30" s="115" customFormat="1" ht="17.100000381469727" customHeight="1">
      <x:c r="A30" s="216" t="n">
        <x:f>ROW()-1</x:f>
        <x:v>29</x:v>
      </x:c>
      <x:c r="B30" s="216" t="n">
        <x:v>29</x:v>
      </x:c>
      <x:c r="C30" s="216" t="inlineStr">
        <x:is>
          <x:t xml:space="preserve">Precedencia nacional / agrupación por cargo</x:t>
        </x:is>
      </x:c>
      <x:c r="D30" s="216" t="inlineStr">
        <x:is>
          <x:t xml:space="preserve">OPA</x:t>
        </x:is>
      </x:c>
      <x:c r="E30" s="216" t="inlineStr">
        <x:is>
          <x:t xml:space="preserve">Ministro</x:t>
        </x:is>
      </x:c>
      <x:c r="F30" s="216" t="inlineStr">
        <x:is>
          <x:t xml:space="preserve">VIP</x:t>
        </x:is>
      </x:c>
      <x:c r="G30" s="216" t="inlineStr">
        <x:is>
          <x:t xml:space="preserve">Delpiano Puelma, Adriana</x:t>
        </x:is>
      </x:c>
      <x:c r="H30" s="216" t="inlineStr">
        <x:is>
          <x:t xml:space="preserve">Adriana</x:t>
        </x:is>
      </x:c>
      <x:c r="I30" s="216" t="inlineStr">
        <x:is>
          <x:t xml:space="preserve">Delpiano</x:t>
        </x:is>
      </x:c>
      <x:c r="J30" s="216" t="inlineStr">
        <x:is>
          <x:t xml:space="preserve">Puelma</x:t>
        </x:is>
      </x:c>
      <x:c r="K30" s="216" t="inlineStr">
        <x:is>
          <x:t xml:space="preserve">Pendiente</x:t>
        </x:is>
      </x:c>
      <x:c r="L30" s="216" t="inlineStr">
        <x:is>
          <x:t xml:space="preserve">Ex Ministra de Defensa Nacional</x:t>
        </x:is>
      </x:c>
      <x:c r="M30" s="216" t="n"/>
      <x:c r="N30" s="217" t="n">
        <x:f>IFERROR(VALUE(B30),9999)</x:f>
        <x:v>29</x:v>
      </x:c>
      <x:c r="O30" s="217" t="str">
        <x:f>IF(AND($D30=PARAMETROS!$B$2,$F30=PARAMETROS!$B$3,$G30&lt;&gt;"",UPPER(TRIM($K30))&lt;&gt;"NO"),"SI","NO")</x:f>
        <x:v>SI</x:v>
      </x:c>
      <x:c r="P30" s="217" t="n">
        <x:f>IF($O30="SI",COUNTIFS($O$2:O30,"SI"),"")</x:f>
        <x:v>22</x:v>
      </x:c>
      <x:c r="Q30" s="217" t="str">
        <x:f>IF($O30="SI",IFERROR(INDEX('ASIGNACION AUTOMATICA'!$D:$D,MATCH($G30,'ASIGNACION AUTOMATICA'!$J:$J,0)),""),"")</x:f>
        <x:v>A23</x:v>
      </x:c>
    </x:row>
    <x:row r="31" s="115" customFormat="1" ht="17.100000381469727" customHeight="1">
      <x:c r="A31" s="218" t="n">
        <x:f>ROW()-1</x:f>
        <x:v>30</x:v>
      </x:c>
      <x:c r="B31" s="218" t="n">
        <x:v>30</x:v>
      </x:c>
      <x:c r="C31" s="218" t="inlineStr">
        <x:is>
          <x:t xml:space="preserve">Precedencia nacional / agrupación por cargo</x:t>
        </x:is>
      </x:c>
      <x:c r="D31" s="218" t="inlineStr">
        <x:is>
          <x:t xml:space="preserve">OPA</x:t>
        </x:is>
      </x:c>
      <x:c r="E31" s="218" t="inlineStr">
        <x:is>
          <x:t xml:space="preserve">Excelentísima</x:t>
        </x:is>
      </x:c>
      <x:c r="F31" s="218" t="inlineStr">
        <x:is>
          <x:t xml:space="preserve">VIP</x:t>
        </x:is>
      </x:c>
      <x:c r="G31" s="218" t="inlineStr">
        <x:is>
          <x:t xml:space="preserve">El Ghali, Kenza</x:t>
        </x:is>
      </x:c>
      <x:c r="H31" s="218" t="inlineStr">
        <x:is>
          <x:t xml:space="preserve">Kenza</x:t>
        </x:is>
      </x:c>
      <x:c r="I31" s="218" t="inlineStr">
        <x:is>
          <x:t xml:space="preserve">El Ghali</x:t>
        </x:is>
      </x:c>
      <x:c r="J31" s="218" t="n"/>
      <x:c r="K31" s="218" t="inlineStr">
        <x:is>
          <x:t xml:space="preserve">Pendiente</x:t>
        </x:is>
      </x:c>
      <x:c r="L31" s="218" t="inlineStr">
        <x:is>
          <x:t xml:space="preserve">Embajador de Marruecos</x:t>
        </x:is>
      </x:c>
      <x:c r="M31" s="218" t="n"/>
      <x:c r="N31" s="219" t="n">
        <x:f>IFERROR(VALUE(B31),9999)</x:f>
        <x:v>30</x:v>
      </x:c>
      <x:c r="O31" s="219" t="str">
        <x:f>IF(AND($D31=PARAMETROS!$B$2,$F31=PARAMETROS!$B$3,$G31&lt;&gt;"",UPPER(TRIM($K31))&lt;&gt;"NO"),"SI","NO")</x:f>
        <x:v>SI</x:v>
      </x:c>
      <x:c r="P31" s="219" t="n">
        <x:f>IF($O31="SI",COUNTIFS($O$2:O31,"SI"),"")</x:f>
        <x:v>23</x:v>
      </x:c>
      <x:c r="Q31" s="219" t="str">
        <x:f>IF($O31="SI",IFERROR(INDEX('ASIGNACION AUTOMATICA'!$D:$D,MATCH($G31,'ASIGNACION AUTOMATICA'!$J:$J,0)),""),"")</x:f>
        <x:v>A23</x:v>
      </x:c>
    </x:row>
    <x:row r="32" s="7" customFormat="1" ht="17.100000381469727" customHeight="1">
      <x:c r="A32" s="216" t="n">
        <x:f>ROW()-1</x:f>
        <x:v>31</x:v>
      </x:c>
      <x:c r="B32" s="216" t="n">
        <x:v>31</x:v>
      </x:c>
      <x:c r="C32" s="216" t="inlineStr">
        <x:is>
          <x:t xml:space="preserve">Categoría PDF: Embajadores Extranjeros (orden interno diplomático no informado)</x:t>
        </x:is>
      </x:c>
      <x:c r="D32" s="216" t="inlineStr">
        <x:is>
          <x:t xml:space="preserve">OPA</x:t>
        </x:is>
      </x:c>
      <x:c r="E32" s="216" t="inlineStr">
        <x:is>
          <x:t xml:space="preserve">Excelentísima</x:t>
        </x:is>
      </x:c>
      <x:c r="F32" s="216" t="inlineStr">
        <x:is>
          <x:t xml:space="preserve">VIP</x:t>
        </x:is>
      </x:c>
      <x:c r="G32" s="216" t="inlineStr">
        <x:is>
          <x:t xml:space="preserve">Soares Pacheco, Paulo</x:t>
        </x:is>
      </x:c>
      <x:c r="H32" s="216" t="inlineStr">
        <x:is>
          <x:t xml:space="preserve">Paulo</x:t>
        </x:is>
      </x:c>
      <x:c r="I32" s="216" t="inlineStr">
        <x:is>
          <x:t xml:space="preserve">Soares</x:t>
        </x:is>
      </x:c>
      <x:c r="J32" s="216" t="inlineStr">
        <x:is>
          <x:t xml:space="preserve">Pacheco</x:t>
        </x:is>
      </x:c>
      <x:c r="K32" s="216" t="inlineStr">
        <x:is>
          <x:t xml:space="preserve">Pendiente</x:t>
        </x:is>
      </x:c>
      <x:c r="L32" s="216" t="inlineStr">
        <x:is>
          <x:t xml:space="preserve">Embajador de Brasil en Chile</x:t>
        </x:is>
      </x:c>
      <x:c r="M32" s="216" t="n"/>
      <x:c r="N32" s="217" t="n">
        <x:f>IFERROR(VALUE(B32),9999)</x:f>
        <x:v>31</x:v>
      </x:c>
      <x:c r="O32" s="217" t="str">
        <x:f>IF(AND($D32=PARAMETROS!$B$2,$F32=PARAMETROS!$B$3,$G32&lt;&gt;"",UPPER(TRIM($K32))&lt;&gt;"NO"),"SI","NO")</x:f>
        <x:v>SI</x:v>
      </x:c>
      <x:c r="P32" s="217" t="n">
        <x:f>IF($O32="SI",COUNTIFS($O$2:O32,"SI"),"")</x:f>
        <x:v>24</x:v>
      </x:c>
      <x:c r="Q32" s="217" t="str">
        <x:f>IF($O32="SI",IFERROR(INDEX('ASIGNACION AUTOMATICA'!$D:$D,MATCH($G32,'ASIGNACION AUTOMATICA'!$J:$J,0)),""),"")</x:f>
        <x:v>A23</x:v>
      </x:c>
    </x:row>
    <x:row r="33" s="7" customFormat="1" ht="17.100000381469727" customHeight="1">
      <x:c r="A33" s="218" t="n">
        <x:f>ROW()-1</x:f>
        <x:v>32</x:v>
      </x:c>
      <x:c r="B33" s="218" t="n">
        <x:v>32</x:v>
      </x:c>
      <x:c r="C33" s="218" t="inlineStr">
        <x:is>
          <x:t xml:space="preserve">Precedencia nacional / agrupación por cargo</x:t>
        </x:is>
      </x:c>
      <x:c r="D33" s="218" t="inlineStr">
        <x:is>
          <x:t xml:space="preserve">OPA</x:t>
        </x:is>
      </x:c>
      <x:c r="E33" s="218" t="inlineStr">
        <x:is>
          <x:t xml:space="preserve">Excelentísima</x:t>
        </x:is>
      </x:c>
      <x:c r="F33" s="218" t="inlineStr">
        <x:is>
          <x:t xml:space="preserve">VIP</x:t>
        </x:is>
      </x:c>
      <x:c r="G33" s="218" t="inlineStr">
        <x:is>
          <x:t xml:space="preserve">Qingbao, Niu</x:t>
        </x:is>
      </x:c>
      <x:c r="H33" s="218" t="inlineStr">
        <x:is>
          <x:t xml:space="preserve">Niu</x:t>
        </x:is>
      </x:c>
      <x:c r="I33" s="218" t="inlineStr">
        <x:is>
          <x:t xml:space="preserve">Qingbao</x:t>
        </x:is>
      </x:c>
      <x:c r="J33" s="218" t="n"/>
      <x:c r="K33" s="218" t="inlineStr">
        <x:is>
          <x:t xml:space="preserve">Pendiente</x:t>
        </x:is>
      </x:c>
      <x:c r="L33" s="218" t="inlineStr">
        <x:is>
          <x:t xml:space="preserve">Embajador de la República Popular China en Chile</x:t>
        </x:is>
      </x:c>
      <x:c r="M33" s="218" t="n"/>
      <x:c r="N33" s="219" t="n">
        <x:f>IFERROR(VALUE(B33),9999)</x:f>
        <x:v>32</x:v>
      </x:c>
      <x:c r="O33" s="219" t="str">
        <x:f>IF(AND($D33=PARAMETROS!$B$2,$F33=PARAMETROS!$B$3,$G33&lt;&gt;"",UPPER(TRIM($K33))&lt;&gt;"NO"),"SI","NO")</x:f>
        <x:v>SI</x:v>
      </x:c>
      <x:c r="P33" s="219" t="n">
        <x:f>IF($O33="SI",COUNTIFS($O$2:O33,"SI"),"")</x:f>
        <x:v>25</x:v>
      </x:c>
      <x:c r="Q33" s="219" t="str">
        <x:f>IF($O33="SI",IFERROR(INDEX('ASIGNACION AUTOMATICA'!$D:$D,MATCH($G33,'ASIGNACION AUTOMATICA'!$J:$J,0)),""),"")</x:f>
        <x:v>A23</x:v>
      </x:c>
    </x:row>
    <x:row r="34" s="7" customFormat="1" ht="17.100000381469727" customHeight="1">
      <x:c r="A34" s="216" t="n">
        <x:f>ROW()-1</x:f>
        <x:v>33</x:v>
      </x:c>
      <x:c r="B34" s="216" t="n">
        <x:v>33</x:v>
      </x:c>
      <x:c r="C34" s="216" t="inlineStr">
        <x:is>
          <x:t xml:space="preserve">Categoría PDF: Embajadores Extranjeros (orden interno diplomático no informado)</x:t>
        </x:is>
      </x:c>
      <x:c r="D34" s="216" t="inlineStr">
        <x:is>
          <x:t xml:space="preserve">OPA</x:t>
        </x:is>
      </x:c>
      <x:c r="E34" s="216" t="inlineStr">
        <x:is>
          <x:t xml:space="preserve">Excelentísima</x:t>
        </x:is>
      </x:c>
      <x:c r="F34" s="216" t="inlineStr">
        <x:is>
          <x:t xml:space="preserve">VIP</x:t>
        </x:is>
      </x:c>
      <x:c r="G34" s="216" t="inlineStr">
        <x:is>
          <x:t xml:space="preserve">Kotkajarvi, Johanna</x:t>
        </x:is>
      </x:c>
      <x:c r="H34" s="216" t="inlineStr">
        <x:is>
          <x:t xml:space="preserve">Johanna</x:t>
        </x:is>
      </x:c>
      <x:c r="I34" s="216" t="inlineStr">
        <x:is>
          <x:t xml:space="preserve">Kotkajarvi</x:t>
        </x:is>
      </x:c>
      <x:c r="J34" s="216" t="n"/>
      <x:c r="K34" s="216" t="inlineStr">
        <x:is>
          <x:t xml:space="preserve">Pendiente</x:t>
        </x:is>
      </x:c>
      <x:c r="L34" s="216" t="inlineStr">
        <x:is>
          <x:t xml:space="preserve">Embajadora de Finlandia en Chile</x:t>
        </x:is>
      </x:c>
      <x:c r="M34" s="216" t="n"/>
      <x:c r="N34" s="217" t="n">
        <x:f>IFERROR(VALUE(B34),9999)</x:f>
        <x:v>33</x:v>
      </x:c>
      <x:c r="O34" s="217" t="str">
        <x:f>IF(AND($D34=PARAMETROS!$B$2,$F34=PARAMETROS!$B$3,$G34&lt;&gt;"",UPPER(TRIM($K34))&lt;&gt;"NO"),"SI","NO")</x:f>
        <x:v>SI</x:v>
      </x:c>
      <x:c r="P34" s="217" t="n">
        <x:f>IF($O34="SI",COUNTIFS($O$2:O34,"SI"),"")</x:f>
        <x:v>26</x:v>
      </x:c>
      <x:c r="Q34" s="217" t="str">
        <x:f>IF($O34="SI",IFERROR(INDEX('ASIGNACION AUTOMATICA'!$D:$D,MATCH($G34,'ASIGNACION AUTOMATICA'!$J:$J,0)),""),"")</x:f>
        <x:v>A23</x:v>
      </x:c>
    </x:row>
    <x:row r="35" s="7" customFormat="1" ht="17.100000381469727" customHeight="1">
      <x:c r="A35" s="218" t="n">
        <x:f>ROW()-1</x:f>
        <x:v>34</x:v>
      </x:c>
      <x:c r="B35" s="218" t="n">
        <x:v>34</x:v>
      </x:c>
      <x:c r="C35" s="218" t="inlineStr">
        <x:is>
          <x:t xml:space="preserve">Categoría PDF: Embajadores Extranjeros (orden interno diplomático no informado)</x:t>
        </x:is>
      </x:c>
      <x:c r="D35" s="218" t="inlineStr">
        <x:is>
          <x:t xml:space="preserve">OPA</x:t>
        </x:is>
      </x:c>
      <x:c r="E35" s="218" t="inlineStr">
        <x:is>
          <x:t xml:space="preserve">Excelentísima</x:t>
        </x:is>
      </x:c>
      <x:c r="F35" s="218" t="inlineStr">
        <x:is>
          <x:t xml:space="preserve">VIP</x:t>
        </x:is>
      </x:c>
      <x:c r="G35" s="218" t="inlineStr">
        <x:is>
          <x:t xml:space="preserve">Biagiotti, Valeria</x:t>
        </x:is>
      </x:c>
      <x:c r="H35" s="218" t="inlineStr">
        <x:is>
          <x:t xml:space="preserve">Valeria</x:t>
        </x:is>
      </x:c>
      <x:c r="I35" s="218" t="inlineStr">
        <x:is>
          <x:t xml:space="preserve">Biagiotti</x:t>
        </x:is>
      </x:c>
      <x:c r="J35" s="218" t="n"/>
      <x:c r="K35" s="218" t="inlineStr">
        <x:is>
          <x:t xml:space="preserve">Pendiente</x:t>
        </x:is>
      </x:c>
      <x:c r="L35" s="218" t="inlineStr">
        <x:is>
          <x:t xml:space="preserve">Embajadora de Italia en Chile</x:t>
        </x:is>
      </x:c>
      <x:c r="M35" s="218" t="n"/>
      <x:c r="N35" s="219" t="n">
        <x:f>IFERROR(VALUE(B35),9999)</x:f>
        <x:v>34</x:v>
      </x:c>
      <x:c r="O35" s="219" t="str">
        <x:f>IF(AND($D35=PARAMETROS!$B$2,$F35=PARAMETROS!$B$3,$G35&lt;&gt;"",UPPER(TRIM($K35))&lt;&gt;"NO"),"SI","NO")</x:f>
        <x:v>SI</x:v>
      </x:c>
      <x:c r="P35" s="219" t="n">
        <x:f>IF($O35="SI",COUNTIFS($O$2:O35,"SI"),"")</x:f>
        <x:v>27</x:v>
      </x:c>
      <x:c r="Q35" s="219" t="str">
        <x:f>IF($O35="SI",IFERROR(INDEX('ASIGNACION AUTOMATICA'!$D:$D,MATCH($G35,'ASIGNACION AUTOMATICA'!$J:$J,0)),""),"")</x:f>
        <x:v>A23</x:v>
      </x:c>
    </x:row>
    <x:row r="36" s="7" customFormat="1" ht="17.100000381469727" customHeight="1">
      <x:c r="A36" s="216" t="n">
        <x:f>ROW()-1</x:f>
        <x:v>35</x:v>
      </x:c>
      <x:c r="B36" s="216" t="n">
        <x:v>35</x:v>
      </x:c>
      <x:c r="C36" s="216" t="inlineStr">
        <x:is>
          <x:t xml:space="preserve">Precedencia nacional / agrupación por cargo</x:t>
        </x:is>
      </x:c>
      <x:c r="D36" s="216" t="inlineStr">
        <x:is>
          <x:t xml:space="preserve">OPA</x:t>
        </x:is>
      </x:c>
      <x:c r="E36" s="216" t="inlineStr">
        <x:is>
          <x:t xml:space="preserve">Excelentísima</x:t>
        </x:is>
      </x:c>
      <x:c r="F36" s="216" t="inlineStr">
        <x:is>
          <x:t xml:space="preserve">VIP</x:t>
        </x:is>
      </x:c>
      <x:c r="G36" s="216" t="inlineStr">
        <x:is>
          <x:t xml:space="preserve">Jae Kim, Hak</x:t>
        </x:is>
      </x:c>
      <x:c r="H36" s="216" t="inlineStr">
        <x:is>
          <x:t xml:space="preserve">Hak</x:t>
        </x:is>
      </x:c>
      <x:c r="I36" s="216" t="inlineStr">
        <x:is>
          <x:t xml:space="preserve">Jae Kim</x:t>
        </x:is>
      </x:c>
      <x:c r="J36" s="216" t="n"/>
      <x:c r="K36" s="216" t="inlineStr">
        <x:is>
          <x:t xml:space="preserve">Pendiente</x:t>
        </x:is>
      </x:c>
      <x:c r="L36" s="216" t="inlineStr">
        <x:is>
          <x:t xml:space="preserve">Embajadora de Corea en Chile</x:t>
        </x:is>
      </x:c>
      <x:c r="M36" s="216" t="n"/>
      <x:c r="N36" s="217" t="n">
        <x:f>IFERROR(VALUE(B36),9999)</x:f>
        <x:v>35</x:v>
      </x:c>
      <x:c r="O36" s="217" t="str">
        <x:f>IF(AND($D36=PARAMETROS!$B$2,$F36=PARAMETROS!$B$3,$G36&lt;&gt;"",UPPER(TRIM($K36))&lt;&gt;"NO"),"SI","NO")</x:f>
        <x:v>SI</x:v>
      </x:c>
      <x:c r="P36" s="217" t="n">
        <x:f>IF($O36="SI",COUNTIFS($O$2:O36,"SI"),"")</x:f>
        <x:v>28</x:v>
      </x:c>
      <x:c r="Q36" s="217" t="str">
        <x:f>IF($O36="SI",IFERROR(INDEX('ASIGNACION AUTOMATICA'!$D:$D,MATCH($G36,'ASIGNACION AUTOMATICA'!$J:$J,0)),""),"")</x:f>
        <x:v>A23</x:v>
      </x:c>
    </x:row>
    <x:row r="37" s="8" customFormat="1" ht="17.100000381469727" customHeight="1">
      <x:c r="A37" s="218" t="n">
        <x:f>ROW()-1</x:f>
        <x:v>36</x:v>
      </x:c>
      <x:c r="B37" s="218" t="n">
        <x:v>36</x:v>
      </x:c>
      <x:c r="C37" s="218" t="inlineStr">
        <x:is>
          <x:t xml:space="preserve">Precedencia nacional / agrupación por cargo</x:t>
        </x:is>
      </x:c>
      <x:c r="D37" s="218" t="inlineStr">
        <x:is>
          <x:t xml:space="preserve">OPA</x:t>
        </x:is>
      </x:c>
      <x:c r="E37" s="218" t="inlineStr">
        <x:is>
          <x:t xml:space="preserve">Excelentísima</x:t>
        </x:is>
      </x:c>
      <x:c r="F37" s="218" t="inlineStr">
        <x:is>
          <x:t xml:space="preserve">VIP</x:t>
        </x:is>
      </x:c>
      <x:c r="G37" s="218" t="inlineStr">
        <x:is>
          <x:t xml:space="preserve">Moreno Rodriguez, Laura</x:t>
        </x:is>
      </x:c>
      <x:c r="H37" s="218" t="inlineStr">
        <x:is>
          <x:t xml:space="preserve">Laura</x:t>
        </x:is>
      </x:c>
      <x:c r="I37" s="218" t="inlineStr">
        <x:is>
          <x:t xml:space="preserve">Moreno</x:t>
        </x:is>
      </x:c>
      <x:c r="J37" s="218" t="inlineStr">
        <x:is>
          <x:t xml:space="preserve">Rodriguez</x:t>
        </x:is>
      </x:c>
      <x:c r="K37" s="218" t="inlineStr">
        <x:is>
          <x:t xml:space="preserve">Pendiente</x:t>
        </x:is>
      </x:c>
      <x:c r="L37" s="218" t="inlineStr">
        <x:is>
          <x:t xml:space="preserve">Embajadora de Mexico en Chile</x:t>
        </x:is>
      </x:c>
      <x:c r="M37" s="218" t="n"/>
      <x:c r="N37" s="219" t="n">
        <x:f>IFERROR(VALUE(B37),9999)</x:f>
        <x:v>36</x:v>
      </x:c>
      <x:c r="O37" s="219" t="str">
        <x:f>IF(AND($D37=PARAMETROS!$B$2,$F37=PARAMETROS!$B$3,$G37&lt;&gt;"",UPPER(TRIM($K37))&lt;&gt;"NO"),"SI","NO")</x:f>
        <x:v>SI</x:v>
      </x:c>
      <x:c r="P37" s="219" t="n">
        <x:f>IF($O37="SI",COUNTIFS($O$2:O37,"SI"),"")</x:f>
        <x:v>29</x:v>
      </x:c>
      <x:c r="Q37" s="219" t="str">
        <x:f>IF($O37="SI",IFERROR(INDEX('ASIGNACION AUTOMATICA'!$D:$D,MATCH($G37,'ASIGNACION AUTOMATICA'!$J:$J,0)),""),"")</x:f>
        <x:v>A23</x:v>
      </x:c>
    </x:row>
    <x:row r="38" s="8" customFormat="1" ht="17.100000381469727" customHeight="1">
      <x:c r="A38" s="216" t="n">
        <x:f>ROW()-1</x:f>
        <x:v>37</x:v>
      </x:c>
      <x:c r="B38" s="216" t="n">
        <x:v>37</x:v>
      </x:c>
      <x:c r="C38" s="216" t="inlineStr">
        <x:is>
          <x:t xml:space="preserve">Categoría PDF: Embajadores Extranjeros (orden interno diplomático no informado)</x:t>
        </x:is>
      </x:c>
      <x:c r="D38" s="216" t="inlineStr">
        <x:is>
          <x:t xml:space="preserve">OPA</x:t>
        </x:is>
      </x:c>
      <x:c r="E38" s="216" t="inlineStr">
        <x:is>
          <x:t xml:space="preserve">Excelentísima</x:t>
        </x:is>
      </x:c>
      <x:c r="F38" s="216" t="inlineStr">
        <x:is>
          <x:t xml:space="preserve">VIP</x:t>
        </x:is>
      </x:c>
      <x:c r="G38" s="216" t="inlineStr">
        <x:is>
          <x:t xml:space="preserve">Faurie, Jorge</x:t>
        </x:is>
      </x:c>
      <x:c r="H38" s="216" t="inlineStr">
        <x:is>
          <x:t xml:space="preserve">Jorge</x:t>
        </x:is>
      </x:c>
      <x:c r="I38" s="216" t="inlineStr">
        <x:is>
          <x:t xml:space="preserve">Faurie</x:t>
        </x:is>
      </x:c>
      <x:c r="J38" s="216" t="n"/>
      <x:c r="K38" s="216" t="inlineStr">
        <x:is>
          <x:t xml:space="preserve">NO</x:t>
        </x:is>
      </x:c>
      <x:c r="L38" s="216" t="inlineStr">
        <x:is>
          <x:t xml:space="preserve">Embajador de Argentina en Chile</x:t>
        </x:is>
      </x:c>
      <x:c r="M38" s="216" t="n"/>
      <x:c r="N38" s="217" t="n">
        <x:f>IFERROR(VALUE(B38),9999)</x:f>
        <x:v>37</x:v>
      </x:c>
      <x:c r="O38" s="217" t="str">
        <x:f>IF(AND($D38=PARAMETROS!$B$2,$F38=PARAMETROS!$B$3,$G38&lt;&gt;"",UPPER(TRIM($K38))&lt;&gt;"NO"),"SI","NO")</x:f>
        <x:v>NO</x:v>
      </x:c>
      <x:c r="P38" s="217" t="str">
        <x:f>IF($O38="SI",COUNTIFS($O$2:O38,"SI"),"")</x:f>
      </x:c>
      <x:c r="Q38" s="217" t="str">
        <x:f>IF($O38="SI",IFERROR(INDEX('ASIGNACION AUTOMATICA'!$D:$D,MATCH($G38,'ASIGNACION AUTOMATICA'!$J:$J,0)),""),"")</x:f>
      </x:c>
    </x:row>
    <x:row r="39" s="7" customFormat="1" ht="17.100000381469727" customHeight="1">
      <x:c r="A39" s="218" t="n">
        <x:f>ROW()-1</x:f>
        <x:v>38</x:v>
      </x:c>
      <x:c r="B39" s="218" t="n">
        <x:v>38</x:v>
      </x:c>
      <x:c r="C39" s="218" t="inlineStr">
        <x:is>
          <x:t xml:space="preserve">Categoría PDF: Embajadores Extranjeros (orden interno diplomático no informado)</x:t>
        </x:is>
      </x:c>
      <x:c r="D39" s="218" t="inlineStr">
        <x:is>
          <x:t xml:space="preserve">OPA</x:t>
        </x:is>
      </x:c>
      <x:c r="E39" s="218" t="inlineStr">
        <x:is>
          <x:t xml:space="preserve">Excelentísima</x:t>
        </x:is>
      </x:c>
      <x:c r="F39" s="218" t="inlineStr">
        <x:is>
          <x:t xml:space="preserve">VIP</x:t>
        </x:is>
      </x:c>
      <x:c r="G39" s="218" t="inlineStr">
        <x:is>
          <x:t xml:space="preserve">Barrit Martin, Andrew James</x:t>
        </x:is>
      </x:c>
      <x:c r="H39" s="218" t="inlineStr">
        <x:is>
          <x:t xml:space="preserve">Andrew James</x:t>
        </x:is>
      </x:c>
      <x:c r="I39" s="218" t="inlineStr">
        <x:is>
          <x:t xml:space="preserve">Barrit</x:t>
        </x:is>
      </x:c>
      <x:c r="J39" s="218" t="inlineStr">
        <x:is>
          <x:t xml:space="preserve">Martin</x:t>
        </x:is>
      </x:c>
      <x:c r="K39" s="218" t="inlineStr">
        <x:is>
          <x:t xml:space="preserve">Pendiente</x:t>
        </x:is>
      </x:c>
      <x:c r="L39" s="218" t="inlineStr">
        <x:is>
          <x:t xml:space="preserve">Embajador de Australia en Chile</x:t>
        </x:is>
      </x:c>
      <x:c r="M39" s="218" t="n"/>
      <x:c r="N39" s="219" t="n">
        <x:f>IFERROR(VALUE(B39),9999)</x:f>
        <x:v>38</x:v>
      </x:c>
      <x:c r="O39" s="219" t="str">
        <x:f>IF(AND($D39=PARAMETROS!$B$2,$F39=PARAMETROS!$B$3,$G39&lt;&gt;"",UPPER(TRIM($K39))&lt;&gt;"NO"),"SI","NO")</x:f>
        <x:v>SI</x:v>
      </x:c>
      <x:c r="P39" s="219" t="n">
        <x:f>IF($O39="SI",COUNTIFS($O$2:O39,"SI"),"")</x:f>
        <x:v>30</x:v>
      </x:c>
      <x:c r="Q39" s="219" t="str">
        <x:f>IF($O39="SI",IFERROR(INDEX('ASIGNACION AUTOMATICA'!$D:$D,MATCH($G39,'ASIGNACION AUTOMATICA'!$J:$J,0)),""),"")</x:f>
        <x:v>A23</x:v>
      </x:c>
    </x:row>
    <x:row r="40" s="7" customFormat="1" ht="17.100000381469727" customHeight="1">
      <x:c r="A40" s="216" t="n">
        <x:f>ROW()-1</x:f>
        <x:v>39</x:v>
      </x:c>
      <x:c r="B40" s="216" t="n">
        <x:v>39</x:v>
      </x:c>
      <x:c r="C40" s="216" t="inlineStr">
        <x:is>
          <x:t xml:space="preserve">Categoría PDF: Embajadores Extranjeros (orden interno diplomático no informado)</x:t>
        </x:is>
      </x:c>
      <x:c r="D40" s="216" t="inlineStr">
        <x:is>
          <x:t xml:space="preserve">OPA</x:t>
        </x:is>
      </x:c>
      <x:c r="E40" s="216" t="inlineStr">
        <x:is>
          <x:t xml:space="preserve">Excelentísima</x:t>
        </x:is>
      </x:c>
      <x:c r="F40" s="216" t="inlineStr">
        <x:is>
          <x:t xml:space="preserve">VIP</x:t>
        </x:is>
      </x:c>
      <x:c r="G40" s="216" t="inlineStr">
        <x:is>
          <x:t xml:space="preserve">Rogeau, Cyrille</x:t>
        </x:is>
      </x:c>
      <x:c r="H40" s="216" t="inlineStr">
        <x:is>
          <x:t xml:space="preserve">Cyrille</x:t>
        </x:is>
      </x:c>
      <x:c r="I40" s="216" t="inlineStr">
        <x:is>
          <x:t xml:space="preserve">Rogeau</x:t>
        </x:is>
      </x:c>
      <x:c r="J40" s="216" t="n"/>
      <x:c r="K40" s="216" t="inlineStr">
        <x:is>
          <x:t xml:space="preserve">SI</x:t>
        </x:is>
      </x:c>
      <x:c r="L40" s="216" t="inlineStr">
        <x:is>
          <x:t xml:space="preserve">Embajador de Francia en Chile</x:t>
        </x:is>
      </x:c>
      <x:c r="M40" s="216" t="n"/>
      <x:c r="N40" s="217" t="n">
        <x:f>IFERROR(VALUE(B40),9999)</x:f>
        <x:v>39</x:v>
      </x:c>
      <x:c r="O40" s="217" t="str">
        <x:f>IF(AND($D40=PARAMETROS!$B$2,$F40=PARAMETROS!$B$3,$G40&lt;&gt;"",UPPER(TRIM($K40))&lt;&gt;"NO"),"SI","NO")</x:f>
        <x:v>SI</x:v>
      </x:c>
      <x:c r="P40" s="217" t="n">
        <x:f>IF($O40="SI",COUNTIFS($O$2:O40,"SI"),"")</x:f>
        <x:v>31</x:v>
      </x:c>
      <x:c r="Q40" s="217" t="str">
        <x:f>IF($O40="SI",IFERROR(INDEX('ASIGNACION AUTOMATICA'!$D:$D,MATCH($G40,'ASIGNACION AUTOMATICA'!$J:$J,0)),""),"")</x:f>
        <x:v>A23</x:v>
      </x:c>
    </x:row>
    <x:row r="41" s="7" customFormat="1" ht="17.100000381469727" customHeight="1">
      <x:c r="A41" s="218" t="n">
        <x:f>ROW()-1</x:f>
        <x:v>40</x:v>
      </x:c>
      <x:c r="B41" s="218" t="n">
        <x:v>40</x:v>
      </x:c>
      <x:c r="C41" s="218" t="inlineStr">
        <x:is>
          <x:t xml:space="preserve">Precedencia nacional / agrupación por cargo</x:t>
        </x:is>
      </x:c>
      <x:c r="D41" s="218" t="inlineStr">
        <x:is>
          <x:t xml:space="preserve">OPA</x:t>
        </x:is>
      </x:c>
      <x:c r="E41" s="218" t="inlineStr">
        <x:is>
          <x:t xml:space="preserve">Excelentísima</x:t>
        </x:is>
      </x:c>
      <x:c r="F41" s="218" t="inlineStr">
        <x:is>
          <x:t xml:space="preserve">VIP</x:t>
        </x:is>
      </x:c>
      <x:c r="G41" s="218" t="inlineStr">
        <x:is>
          <x:t xml:space="preserve">Courtny, Daniela</x:t>
        </x:is>
      </x:c>
      <x:c r="H41" s="218" t="inlineStr">
        <x:is>
          <x:t xml:space="preserve">Daniela</x:t>
        </x:is>
      </x:c>
      <x:c r="I41" s="218" t="inlineStr">
        <x:is>
          <x:t xml:space="preserve">Rigoli</x:t>
        </x:is>
      </x:c>
      <x:c r="J41" s="218" t="n"/>
      <x:c r="K41" s="218" t="inlineStr">
        <x:is>
          <x:t xml:space="preserve">NO</x:t>
        </x:is>
      </x:c>
      <x:c r="L41" s="218" t="inlineStr">
        <x:is>
          <x:t xml:space="preserve">Embajador de Nueva Zelandia en Chile</x:t>
        </x:is>
      </x:c>
      <x:c r="M41" s="218" t="n"/>
      <x:c r="N41" s="219" t="n">
        <x:f>IFERROR(VALUE(B41),9999)</x:f>
        <x:v>40</x:v>
      </x:c>
      <x:c r="O41" s="219" t="str">
        <x:f>IF(AND($D41=PARAMETROS!$B$2,$F41=PARAMETROS!$B$3,$G41&lt;&gt;"",UPPER(TRIM($K41))&lt;&gt;"NO"),"SI","NO")</x:f>
        <x:v>NO</x:v>
      </x:c>
      <x:c r="P41" s="219" t="str">
        <x:f>IF($O41="SI",COUNTIFS($O$2:O41,"SI"),"")</x:f>
      </x:c>
      <x:c r="Q41" s="219" t="str">
        <x:f>IF($O41="SI",IFERROR(INDEX('ASIGNACION AUTOMATICA'!$D:$D,MATCH($G41,'ASIGNACION AUTOMATICA'!$J:$J,0)),""),"")</x:f>
      </x:c>
    </x:row>
    <x:row r="42" s="115" customFormat="1" ht="17.100000381469727" customHeight="1">
      <x:c r="A42" s="216" t="n">
        <x:f>ROW()-1</x:f>
        <x:v>41</x:v>
      </x:c>
      <x:c r="B42" s="216" t="n">
        <x:v>41</x:v>
      </x:c>
      <x:c r="C42" s="216" t="inlineStr">
        <x:is>
          <x:t xml:space="preserve">Precedencia nacional / agrupación por cargo</x:t>
        </x:is>
      </x:c>
      <x:c r="D42" s="216" t="inlineStr">
        <x:is>
          <x:t xml:space="preserve">OPA</x:t>
        </x:is>
      </x:c>
      <x:c r="E42" s="216" t="inlineStr">
        <x:is>
          <x:t xml:space="preserve">Excelentísima</x:t>
        </x:is>
      </x:c>
      <x:c r="F42" s="216" t="inlineStr">
        <x:is>
          <x:t xml:space="preserve">VIP</x:t>
        </x:is>
      </x:c>
      <x:c r="G42" s="216" t="inlineStr">
        <x:is>
          <x:t xml:space="preserve">Ihsan Kiziltan, Ahmet</x:t>
        </x:is>
      </x:c>
      <x:c r="H42" s="216" t="inlineStr">
        <x:is>
          <x:t xml:space="preserve">Ahmet</x:t>
        </x:is>
      </x:c>
      <x:c r="I42" s="216" t="inlineStr">
        <x:is>
          <x:t xml:space="preserve">Ihsan</x:t>
        </x:is>
      </x:c>
      <x:c r="J42" s="216" t="inlineStr">
        <x:is>
          <x:t xml:space="preserve">Kiziltan</x:t>
        </x:is>
      </x:c>
      <x:c r="K42" s="216" t="inlineStr">
        <x:is>
          <x:t xml:space="preserve">Pendiente</x:t>
        </x:is>
      </x:c>
      <x:c r="L42" s="216" t="inlineStr">
        <x:is>
          <x:t xml:space="preserve">Embajadora de Turquia en Chile</x:t>
        </x:is>
      </x:c>
      <x:c r="M42" s="216" t="n"/>
      <x:c r="N42" s="217" t="n">
        <x:f>IFERROR(VALUE(B42),9999)</x:f>
        <x:v>41</x:v>
      </x:c>
      <x:c r="O42" s="217" t="str">
        <x:f>IF(AND($D42=PARAMETROS!$B$2,$F42=PARAMETROS!$B$3,$G42&lt;&gt;"",UPPER(TRIM($K42))&lt;&gt;"NO"),"SI","NO")</x:f>
        <x:v>SI</x:v>
      </x:c>
      <x:c r="P42" s="217" t="n">
        <x:f>IF($O42="SI",COUNTIFS($O$2:O42,"SI"),"")</x:f>
        <x:v>32</x:v>
      </x:c>
      <x:c r="Q42" s="217" t="str">
        <x:f>IF($O42="SI",IFERROR(INDEX('ASIGNACION AUTOMATICA'!$D:$D,MATCH($G42,'ASIGNACION AUTOMATICA'!$J:$J,0)),""),"")</x:f>
        <x:v>A23</x:v>
      </x:c>
    </x:row>
    <x:row r="43" s="122" customFormat="1" ht="17.100000381469727" customHeight="1">
      <x:c r="A43" s="218" t="n">
        <x:f>ROW()-1</x:f>
        <x:v>42</x:v>
      </x:c>
      <x:c r="B43" s="218" t="n">
        <x:v>42</x:v>
      </x:c>
      <x:c r="C43" s="218" t="inlineStr">
        <x:is>
          <x:t xml:space="preserve">Precedencia nacional / agrupación por cargo</x:t>
        </x:is>
      </x:c>
      <x:c r="D43" s="218" t="inlineStr">
        <x:is>
          <x:t xml:space="preserve">OPA</x:t>
        </x:is>
      </x:c>
      <x:c r="E43" s="218" t="inlineStr">
        <x:is>
          <x:t xml:space="preserve">Excelentísima</x:t>
        </x:is>
      </x:c>
      <x:c r="F43" s="218" t="inlineStr">
        <x:is>
          <x:t xml:space="preserve">VIP</x:t>
        </x:is>
      </x:c>
      <x:c r="G43" s="218" t="inlineStr">
        <x:is>
          <x:t xml:space="preserve">Fries-gaier, Susanne</x:t>
        </x:is>
      </x:c>
      <x:c r="H43" s="218" t="inlineStr">
        <x:is>
          <x:t xml:space="preserve">Susanne</x:t>
        </x:is>
      </x:c>
      <x:c r="I43" s="218" t="inlineStr">
        <x:is>
          <x:t xml:space="preserve">Fries-gaier</x:t>
        </x:is>
      </x:c>
      <x:c r="J43" s="218" t="n"/>
      <x:c r="K43" s="218" t="inlineStr">
        <x:is>
          <x:t xml:space="preserve">NO</x:t>
        </x:is>
      </x:c>
      <x:c r="L43" s="218" t="inlineStr">
        <x:is>
          <x:t xml:space="preserve">Embajadora de Alemania en Chile</x:t>
        </x:is>
      </x:c>
      <x:c r="M43" s="218" t="n"/>
      <x:c r="N43" s="219" t="n">
        <x:f>IFERROR(VALUE(B43),9999)</x:f>
        <x:v>42</x:v>
      </x:c>
      <x:c r="O43" s="219" t="str">
        <x:f>IF(AND($D43=PARAMETROS!$B$2,$F43=PARAMETROS!$B$3,$G43&lt;&gt;"",UPPER(TRIM($K43))&lt;&gt;"NO"),"SI","NO")</x:f>
        <x:v>NO</x:v>
      </x:c>
      <x:c r="P43" s="219" t="str">
        <x:f>IF($O43="SI",COUNTIFS($O$2:O43,"SI"),"")</x:f>
      </x:c>
      <x:c r="Q43" s="219" t="str">
        <x:f>IF($O43="SI",IFERROR(INDEX('ASIGNACION AUTOMATICA'!$D:$D,MATCH($G43,'ASIGNACION AUTOMATICA'!$J:$J,0)),""),"")</x:f>
      </x:c>
    </x:row>
    <x:row r="44" s="8" customFormat="1" ht="17.100000381469727" customHeight="1">
      <x:c r="A44" s="216" t="n">
        <x:f>ROW()-1</x:f>
        <x:v>43</x:v>
      </x:c>
      <x:c r="B44" s="216" t="n">
        <x:v>43</x:v>
      </x:c>
      <x:c r="C44" s="216" t="inlineStr">
        <x:is>
          <x:t xml:space="preserve">Categoría PDF: Embajadores Extranjeros (orden interno diplomático no informado)</x:t>
        </x:is>
      </x:c>
      <x:c r="D44" s="216" t="inlineStr">
        <x:is>
          <x:t xml:space="preserve">OPA</x:t>
        </x:is>
      </x:c>
      <x:c r="E44" s="216" t="inlineStr">
        <x:is>
          <x:t xml:space="preserve">Excelentísima</x:t>
        </x:is>
      </x:c>
      <x:c r="F44" s="216" t="inlineStr">
        <x:is>
          <x:t xml:space="preserve">VIP</x:t>
        </x:is>
      </x:c>
      <x:c r="G44" s="216" t="inlineStr">
        <x:is>
          <x:t xml:space="preserve">Guanumen Parra, Sebastián</x:t>
        </x:is>
      </x:c>
      <x:c r="H44" s="216" t="inlineStr">
        <x:is>
          <x:t xml:space="preserve">Sebastián</x:t>
        </x:is>
      </x:c>
      <x:c r="I44" s="216" t="inlineStr">
        <x:is>
          <x:t xml:space="preserve">Guanumen</x:t>
        </x:is>
      </x:c>
      <x:c r="J44" s="216" t="inlineStr">
        <x:is>
          <x:t xml:space="preserve">Parra</x:t>
        </x:is>
      </x:c>
      <x:c r="K44" s="216" t="inlineStr">
        <x:is>
          <x:t xml:space="preserve">Pendiente</x:t>
        </x:is>
      </x:c>
      <x:c r="L44" s="216" t="inlineStr">
        <x:is>
          <x:t xml:space="preserve">Embajador de Colombia en Chile</x:t>
        </x:is>
      </x:c>
      <x:c r="M44" s="216" t="n"/>
      <x:c r="N44" s="217" t="n">
        <x:f>IFERROR(VALUE(B44),9999)</x:f>
        <x:v>43</x:v>
      </x:c>
      <x:c r="O44" s="217" t="str">
        <x:f>IF(AND($D44=PARAMETROS!$B$2,$F44=PARAMETROS!$B$3,$G44&lt;&gt;"",UPPER(TRIM($K44))&lt;&gt;"NO"),"SI","NO")</x:f>
        <x:v>SI</x:v>
      </x:c>
      <x:c r="P44" s="217" t="n">
        <x:f>IF($O44="SI",COUNTIFS($O$2:O44,"SI"),"")</x:f>
        <x:v>33</x:v>
      </x:c>
      <x:c r="Q44" s="217" t="str">
        <x:f>IF($O44="SI",IFERROR(INDEX('ASIGNACION AUTOMATICA'!$D:$D,MATCH($G44,'ASIGNACION AUTOMATICA'!$J:$J,0)),""),"")</x:f>
        <x:v>A23</x:v>
      </x:c>
    </x:row>
    <x:row r="45" s="8" customFormat="1" ht="17.100000381469727" customHeight="1">
      <x:c r="A45" s="218" t="n">
        <x:f>ROW()-1</x:f>
        <x:v>44</x:v>
      </x:c>
      <x:c r="B45" s="218" t="n">
        <x:v>44</x:v>
      </x:c>
      <x:c r="C45" s="218" t="inlineStr">
        <x:is>
          <x:t xml:space="preserve">Categoría PDF: Embajadores Extranjeros (orden interno diplomático no informado)</x:t>
        </x:is>
      </x:c>
      <x:c r="D45" s="218" t="inlineStr">
        <x:is>
          <x:t xml:space="preserve">OPA</x:t>
        </x:is>
      </x:c>
      <x:c r="E45" s="218" t="inlineStr">
        <x:is>
          <x:t xml:space="preserve">Excelentísima</x:t>
        </x:is>
      </x:c>
      <x:c r="F45" s="218" t="inlineStr">
        <x:is>
          <x:t xml:space="preserve">VIP</x:t>
        </x:is>
      </x:c>
      <x:c r="G45" s="218" t="inlineStr">
        <x:is>
          <x:t xml:space="preserve">Guay Guay, Karolina Linda</x:t>
        </x:is>
      </x:c>
      <x:c r="H45" s="218" t="inlineStr">
        <x:is>
          <x:t xml:space="preserve">Karolina Linda</x:t>
        </x:is>
      </x:c>
      <x:c r="I45" s="218" t="inlineStr">
        <x:is>
          <x:t xml:space="preserve">Guay</x:t>
        </x:is>
      </x:c>
      <x:c r="J45" s="218" t="inlineStr">
        <x:is>
          <x:t xml:space="preserve">Guay</x:t>
        </x:is>
      </x:c>
      <x:c r="K45" s="218" t="inlineStr">
        <x:is>
          <x:t xml:space="preserve">SI</x:t>
        </x:is>
      </x:c>
      <x:c r="L45" s="218" t="inlineStr">
        <x:is>
          <x:t xml:space="preserve">Embajadora de Canadá en Chile</x:t>
        </x:is>
      </x:c>
      <x:c r="M45" s="218" t="n"/>
      <x:c r="N45" s="219" t="n">
        <x:f>IFERROR(VALUE(B45),9999)</x:f>
        <x:v>44</x:v>
      </x:c>
      <x:c r="O45" s="219" t="str">
        <x:f>IF(AND($D45=PARAMETROS!$B$2,$F45=PARAMETROS!$B$3,$G45&lt;&gt;"",UPPER(TRIM($K45))&lt;&gt;"NO"),"SI","NO")</x:f>
        <x:v>SI</x:v>
      </x:c>
      <x:c r="P45" s="219" t="n">
        <x:f>IF($O45="SI",COUNTIFS($O$2:O45,"SI"),"")</x:f>
        <x:v>34</x:v>
      </x:c>
      <x:c r="Q45" s="219" t="str">
        <x:f>IF($O45="SI",IFERROR(INDEX('ASIGNACION AUTOMATICA'!$D:$D,MATCH($G45,'ASIGNACION AUTOMATICA'!$J:$J,0)),""),"")</x:f>
        <x:v>A23</x:v>
      </x:c>
    </x:row>
    <x:row r="46" s="8" customFormat="1" ht="17.100000381469727" customHeight="1">
      <x:c r="A46" s="216" t="n">
        <x:f>ROW()-1</x:f>
        <x:v>45</x:v>
      </x:c>
      <x:c r="B46" s="216" t="n">
        <x:v>45</x:v>
      </x:c>
      <x:c r="C46" s="216" t="inlineStr">
        <x:is>
          <x:t xml:space="preserve">Categoría PDF: Embajadores Extranjeros (orden interno diplomático no informado)</x:t>
        </x:is>
      </x:c>
      <x:c r="D46" s="216" t="inlineStr">
        <x:is>
          <x:t xml:space="preserve">OPA</x:t>
        </x:is>
      </x:c>
      <x:c r="E46" s="216" t="inlineStr">
        <x:is>
          <x:t xml:space="preserve">Excelentísima</x:t>
        </x:is>
      </x:c>
      <x:c r="F46" s="216" t="inlineStr">
        <x:is>
          <x:t xml:space="preserve">VIP</x:t>
        </x:is>
      </x:c>
      <x:c r="G46" s="216" t="inlineStr">
        <x:is>
          <x:t xml:space="preserve">Pollen Nilsen, Per</x:t>
        </x:is>
      </x:c>
      <x:c r="H46" s="216" t="inlineStr">
        <x:is>
          <x:t xml:space="preserve">Per</x:t>
        </x:is>
      </x:c>
      <x:c r="I46" s="216" t="inlineStr">
        <x:is>
          <x:t xml:space="preserve">Pollen</x:t>
        </x:is>
      </x:c>
      <x:c r="J46" s="216" t="inlineStr">
        <x:is>
          <x:t xml:space="preserve">Nilsen</x:t>
        </x:is>
      </x:c>
      <x:c r="K46" s="216" t="inlineStr">
        <x:is>
          <x:t xml:space="preserve">Pendiente</x:t>
        </x:is>
      </x:c>
      <x:c r="L46" s="216" t="inlineStr">
        <x:is>
          <x:t xml:space="preserve">Embajador de Noruega en Chile</x:t>
        </x:is>
      </x:c>
      <x:c r="M46" s="216" t="n"/>
      <x:c r="N46" s="217" t="n">
        <x:f>IFERROR(VALUE(B46),9999)</x:f>
        <x:v>45</x:v>
      </x:c>
      <x:c r="O46" s="217" t="str">
        <x:f>IF(AND($D46=PARAMETROS!$B$2,$F46=PARAMETROS!$B$3,$G46&lt;&gt;"",UPPER(TRIM($K46))&lt;&gt;"NO"),"SI","NO")</x:f>
        <x:v>SI</x:v>
      </x:c>
      <x:c r="P46" s="217" t="n">
        <x:f>IF($O46="SI",COUNTIFS($O$2:O46,"SI"),"")</x:f>
        <x:v>35</x:v>
      </x:c>
      <x:c r="Q46" s="217" t="str">
        <x:f>IF($O46="SI",IFERROR(INDEX('ASIGNACION AUTOMATICA'!$D:$D,MATCH($G46,'ASIGNACION AUTOMATICA'!$J:$J,0)),""),"")</x:f>
        <x:v>A23</x:v>
      </x:c>
    </x:row>
    <x:row r="47" s="8" customFormat="1" ht="17.100000381469727" customHeight="1">
      <x:c r="A47" s="218" t="n">
        <x:f>ROW()-1</x:f>
        <x:v>46</x:v>
      </x:c>
      <x:c r="B47" s="218" t="n">
        <x:v>46</x:v>
      </x:c>
      <x:c r="C47" s="218" t="inlineStr">
        <x:is>
          <x:t xml:space="preserve">Precedencia nacional / agrupación por cargo</x:t>
        </x:is>
      </x:c>
      <x:c r="D47" s="218" t="inlineStr">
        <x:is>
          <x:t xml:space="preserve">OPA</x:t>
        </x:is>
      </x:c>
      <x:c r="E47" s="218" t="inlineStr">
        <x:is>
          <x:t xml:space="preserve">Excelentísima</x:t>
        </x:is>
      </x:c>
      <x:c r="F47" s="218" t="inlineStr">
        <x:is>
          <x:t xml:space="preserve">VIP</x:t>
        </x:is>
      </x:c>
      <x:c r="G47" s="218" t="inlineStr">
        <x:is>
          <x:t xml:space="preserve">Rocanova Rodríguez, Ana Inés</x:t>
        </x:is>
      </x:c>
      <x:c r="H47" s="218" t="inlineStr">
        <x:is>
          <x:t xml:space="preserve">Ana Inés</x:t>
        </x:is>
      </x:c>
      <x:c r="I47" s="218" t="inlineStr">
        <x:is>
          <x:t xml:space="preserve">Rocanova</x:t>
        </x:is>
      </x:c>
      <x:c r="J47" s="218" t="inlineStr">
        <x:is>
          <x:t xml:space="preserve">Rodríguez</x:t>
        </x:is>
      </x:c>
      <x:c r="K47" s="218" t="inlineStr">
        <x:is>
          <x:t xml:space="preserve">Pendiente</x:t>
        </x:is>
      </x:c>
      <x:c r="L47" s="218" t="inlineStr">
        <x:is>
          <x:t xml:space="preserve">Embajadora de la República Oriental del Uruguay en Chile</x:t>
        </x:is>
      </x:c>
      <x:c r="M47" s="218" t="n"/>
      <x:c r="N47" s="219" t="n">
        <x:f>IFERROR(VALUE(B47),9999)</x:f>
        <x:v>46</x:v>
      </x:c>
      <x:c r="O47" s="219" t="str">
        <x:f>IF(AND($D47=PARAMETROS!$B$2,$F47=PARAMETROS!$B$3,$G47&lt;&gt;"",UPPER(TRIM($K47))&lt;&gt;"NO"),"SI","NO")</x:f>
        <x:v>SI</x:v>
      </x:c>
      <x:c r="P47" s="219" t="n">
        <x:f>IF($O47="SI",COUNTIFS($O$2:O47,"SI"),"")</x:f>
        <x:v>36</x:v>
      </x:c>
      <x:c r="Q47" s="219" t="str">
        <x:f>IF($O47="SI",IFERROR(INDEX('ASIGNACION AUTOMATICA'!$D:$D,MATCH($G47,'ASIGNACION AUTOMATICA'!$J:$J,0)),""),"")</x:f>
        <x:v>A23</x:v>
      </x:c>
    </x:row>
    <x:row r="48" s="122" customFormat="1" ht="17.100000381469727" customHeight="1">
      <x:c r="A48" s="216" t="n">
        <x:f>ROW()-1</x:f>
        <x:v>47</x:v>
      </x:c>
      <x:c r="B48" s="216" t="n">
        <x:v>47</x:v>
      </x:c>
      <x:c r="C48" s="216" t="inlineStr">
        <x:is>
          <x:t xml:space="preserve">Precedencia nacional / agrupación por cargo</x:t>
        </x:is>
      </x:c>
      <x:c r="D48" s="216" t="inlineStr">
        <x:is>
          <x:t xml:space="preserve">OPA</x:t>
        </x:is>
      </x:c>
      <x:c r="E48" s="216" t="inlineStr">
        <x:is>
          <x:t xml:space="preserve">Excelentísima</x:t>
        </x:is>
      </x:c>
      <x:c r="F48" s="216" t="inlineStr">
        <x:is>
          <x:t xml:space="preserve">VIP</x:t>
        </x:is>
      </x:c>
      <x:c r="G48" s="216" t="inlineStr">
        <x:is>
          <x:t xml:space="preserve">Schaapveld E/v Merks, Elke</x:t>
        </x:is>
      </x:c>
      <x:c r="H48" s="216" t="inlineStr">
        <x:is>
          <x:t xml:space="preserve">Elke</x:t>
        </x:is>
      </x:c>
      <x:c r="I48" s="216" t="inlineStr">
        <x:is>
          <x:t xml:space="preserve">Schaapveld</x:t>
        </x:is>
      </x:c>
      <x:c r="J48" s="216" t="inlineStr">
        <x:is>
          <x:t xml:space="preserve">E/v Merks</x:t>
        </x:is>
      </x:c>
      <x:c r="K48" s="216" t="inlineStr">
        <x:is>
          <x:t xml:space="preserve">Pendiente</x:t>
        </x:is>
      </x:c>
      <x:c r="L48" s="216" t="inlineStr">
        <x:is>
          <x:t xml:space="preserve">Embajadora de los Países Bajos en Chile</x:t>
        </x:is>
      </x:c>
      <x:c r="M48" s="216" t="n"/>
      <x:c r="N48" s="217" t="n">
        <x:f>IFERROR(VALUE(B48),9999)</x:f>
        <x:v>47</x:v>
      </x:c>
      <x:c r="O48" s="217" t="str">
        <x:f>IF(AND($D48=PARAMETROS!$B$2,$F48=PARAMETROS!$B$3,$G48&lt;&gt;"",UPPER(TRIM($K48))&lt;&gt;"NO"),"SI","NO")</x:f>
        <x:v>SI</x:v>
      </x:c>
      <x:c r="P48" s="217" t="n">
        <x:f>IF($O48="SI",COUNTIFS($O$2:O48,"SI"),"")</x:f>
        <x:v>37</x:v>
      </x:c>
      <x:c r="Q48" s="217" t="str">
        <x:f>IF($O48="SI",IFERROR(INDEX('ASIGNACION AUTOMATICA'!$D:$D,MATCH($G48,'ASIGNACION AUTOMATICA'!$J:$J,0)),""),"")</x:f>
        <x:v>A23</x:v>
      </x:c>
    </x:row>
    <x:row r="49" s="122" customFormat="1" ht="17.100000381469727" customHeight="1">
      <x:c r="A49" s="218" t="n">
        <x:f>ROW()-1</x:f>
        <x:v>48</x:v>
      </x:c>
      <x:c r="B49" s="218" t="n">
        <x:v>48</x:v>
      </x:c>
      <x:c r="C49" s="218" t="inlineStr">
        <x:is>
          <x:t xml:space="preserve">Categoría PDF: Embajadores Extranjeros (orden interno diplomático no informado)</x:t>
        </x:is>
      </x:c>
      <x:c r="D49" s="218" t="inlineStr">
        <x:is>
          <x:t xml:space="preserve">OPA</x:t>
        </x:is>
      </x:c>
      <x:c r="E49" s="218" t="inlineStr">
        <x:is>
          <x:t xml:space="preserve">Excelentísima</x:t>
        </x:is>
      </x:c>
      <x:c r="F49" s="218" t="inlineStr">
        <x:is>
          <x:t xml:space="preserve">VIP</x:t>
        </x:is>
      </x:c>
      <x:c r="G49" s="218" t="inlineStr">
        <x:is>
          <x:t xml:space="preserve">Andrade Abdo, Lotty Farah</x:t>
        </x:is>
      </x:c>
      <x:c r="H49" s="218" t="inlineStr">
        <x:is>
          <x:t xml:space="preserve">Lotty Farah</x:t>
        </x:is>
      </x:c>
      <x:c r="I49" s="218" t="inlineStr">
        <x:is>
          <x:t xml:space="preserve">Andrade</x:t>
        </x:is>
      </x:c>
      <x:c r="J49" s="218" t="inlineStr">
        <x:is>
          <x:t xml:space="preserve">Abdo</x:t>
        </x:is>
      </x:c>
      <x:c r="K49" s="218" t="inlineStr">
        <x:is>
          <x:t xml:space="preserve">Pendiente</x:t>
        </x:is>
      </x:c>
      <x:c r="L49" s="218" t="inlineStr">
        <x:is>
          <x:t xml:space="preserve">Embajadora de Ecuador en Chile</x:t>
        </x:is>
      </x:c>
      <x:c r="M49" s="218" t="n"/>
      <x:c r="N49" s="219" t="n">
        <x:f>IFERROR(VALUE(B49),9999)</x:f>
        <x:v>48</x:v>
      </x:c>
      <x:c r="O49" s="219" t="str">
        <x:f>IF(AND($D49=PARAMETROS!$B$2,$F49=PARAMETROS!$B$3,$G49&lt;&gt;"",UPPER(TRIM($K49))&lt;&gt;"NO"),"SI","NO")</x:f>
        <x:v>SI</x:v>
      </x:c>
      <x:c r="P49" s="219" t="n">
        <x:f>IF($O49="SI",COUNTIFS($O$2:O49,"SI"),"")</x:f>
        <x:v>38</x:v>
      </x:c>
      <x:c r="Q49" s="219" t="str">
        <x:f>IF($O49="SI",IFERROR(INDEX('ASIGNACION AUTOMATICA'!$D:$D,MATCH($G49,'ASIGNACION AUTOMATICA'!$J:$J,0)),""),"")</x:f>
        <x:v>A23</x:v>
      </x:c>
    </x:row>
    <x:row r="50" s="115" customFormat="1" ht="17.100000381469727" customHeight="1">
      <x:c r="A50" s="216" t="n">
        <x:f>ROW()-1</x:f>
        <x:v>49</x:v>
      </x:c>
      <x:c r="B50" s="216" t="n">
        <x:v>49</x:v>
      </x:c>
      <x:c r="C50" s="216" t="inlineStr">
        <x:is>
          <x:t xml:space="preserve">Categoría PDF: Embajadores Extranjeros (orden interno diplomático no informado)</x:t>
        </x:is>
      </x:c>
      <x:c r="D50" s="216" t="inlineStr">
        <x:is>
          <x:t xml:space="preserve">OPA</x:t>
        </x:is>
      </x:c>
      <x:c r="E50" s="216" t="inlineStr">
        <x:is>
          <x:t xml:space="preserve">Excelentísima</x:t>
        </x:is>
      </x:c>
      <x:c r="F50" s="216" t="inlineStr">
        <x:is>
          <x:t xml:space="preserve">VIP</x:t>
        </x:is>
      </x:c>
      <x:c r="G50" s="216" t="inlineStr">
        <x:is>
          <x:t xml:space="preserve">Camino Cannock, Peter</x:t>
        </x:is>
      </x:c>
      <x:c r="H50" s="216" t="inlineStr">
        <x:is>
          <x:t xml:space="preserve">Peter</x:t>
        </x:is>
      </x:c>
      <x:c r="I50" s="216" t="inlineStr">
        <x:is>
          <x:t xml:space="preserve">Camino</x:t>
        </x:is>
      </x:c>
      <x:c r="J50" s="216" t="inlineStr">
        <x:is>
          <x:t xml:space="preserve">Cannock</x:t>
        </x:is>
      </x:c>
      <x:c r="K50" s="216" t="inlineStr">
        <x:is>
          <x:t xml:space="preserve">Pendiente</x:t>
        </x:is>
      </x:c>
      <x:c r="L50" s="216" t="inlineStr">
        <x:is>
          <x:t xml:space="preserve">Embajador de Perú en Chile</x:t>
        </x:is>
      </x:c>
      <x:c r="M50" s="216" t="n"/>
      <x:c r="N50" s="217" t="n">
        <x:f>IFERROR(VALUE(B50),9999)</x:f>
        <x:v>49</x:v>
      </x:c>
      <x:c r="O50" s="217" t="str">
        <x:f>IF(AND($D50=PARAMETROS!$B$2,$F50=PARAMETROS!$B$3,$G50&lt;&gt;"",UPPER(TRIM($K50))&lt;&gt;"NO"),"SI","NO")</x:f>
        <x:v>SI</x:v>
      </x:c>
      <x:c r="P50" s="217" t="n">
        <x:f>IF($O50="SI",COUNTIFS($O$2:O50,"SI"),"")</x:f>
        <x:v>39</x:v>
      </x:c>
      <x:c r="Q50" s="217" t="str">
        <x:f>IF($O50="SI",IFERROR(INDEX('ASIGNACION AUTOMATICA'!$D:$D,MATCH($G50,'ASIGNACION AUTOMATICA'!$J:$J,0)),""),"")</x:f>
        <x:v>A23</x:v>
      </x:c>
    </x:row>
    <x:row r="51" s="122" customFormat="1" ht="17.100000381469727" customHeight="1">
      <x:c r="A51" s="218" t="n">
        <x:f>ROW()-1</x:f>
        <x:v>50</x:v>
      </x:c>
      <x:c r="B51" s="218" t="n">
        <x:v>50</x:v>
      </x:c>
      <x:c r="C51" s="218" t="inlineStr">
        <x:is>
          <x:t xml:space="preserve">Categoría PDF: Embajadores Extranjeros (orden interno diplomático no informado)</x:t>
        </x:is>
      </x:c>
      <x:c r="D51" s="218" t="inlineStr">
        <x:is>
          <x:t xml:space="preserve">OPA</x:t>
        </x:is>
      </x:c>
      <x:c r="E51" s="218" t="inlineStr">
        <x:is>
          <x:t xml:space="preserve">Excelentísima</x:t>
        </x:is>
      </x:c>
      <x:c r="F51" s="218" t="inlineStr">
        <x:is>
          <x:t xml:space="preserve">VIP</x:t>
        </x:is>
      </x:c>
      <x:c r="G51" s="218" t="inlineStr">
        <x:is>
          <x:t xml:space="preserve">Oroz Ulibarri, Laura</x:t>
        </x:is>
      </x:c>
      <x:c r="H51" s="218" t="inlineStr">
        <x:is>
          <x:t xml:space="preserve">Laura</x:t>
        </x:is>
      </x:c>
      <x:c r="I51" s="218" t="inlineStr">
        <x:is>
          <x:t xml:space="preserve">Oroz</x:t>
        </x:is>
      </x:c>
      <x:c r="J51" s="218" t="inlineStr">
        <x:is>
          <x:t xml:space="preserve">Ulibarri</x:t>
        </x:is>
      </x:c>
      <x:c r="K51" s="218" t="inlineStr">
        <x:is>
          <x:t xml:space="preserve">Pendiente</x:t>
        </x:is>
      </x:c>
      <x:c r="L51" s="218" t="inlineStr">
        <x:is>
          <x:t xml:space="preserve">Embajadora de España en Chile</x:t>
        </x:is>
      </x:c>
      <x:c r="M51" s="218" t="n"/>
      <x:c r="N51" s="219" t="n">
        <x:f>IFERROR(VALUE(B51),9999)</x:f>
        <x:v>50</x:v>
      </x:c>
      <x:c r="O51" s="219" t="str">
        <x:f>IF(AND($D51=PARAMETROS!$B$2,$F51=PARAMETROS!$B$3,$G51&lt;&gt;"",UPPER(TRIM($K51))&lt;&gt;"NO"),"SI","NO")</x:f>
        <x:v>SI</x:v>
      </x:c>
      <x:c r="P51" s="219" t="n">
        <x:f>IF($O51="SI",COUNTIFS($O$2:O51,"SI"),"")</x:f>
        <x:v>40</x:v>
      </x:c>
      <x:c r="Q51" s="219" t="str">
        <x:f>IF($O51="SI",IFERROR(INDEX('ASIGNACION AUTOMATICA'!$D:$D,MATCH($G51,'ASIGNACION AUTOMATICA'!$J:$J,0)),""),"")</x:f>
        <x:v>A23</x:v>
      </x:c>
    </x:row>
    <x:row r="52" s="8" customFormat="1" ht="17.100000381469727" customHeight="1">
      <x:c r="A52" s="216" t="n">
        <x:f>ROW()-1</x:f>
        <x:v>51</x:v>
      </x:c>
      <x:c r="B52" s="216" t="n">
        <x:v>51</x:v>
      </x:c>
      <x:c r="C52" s="216" t="inlineStr">
        <x:is>
          <x:t xml:space="preserve">Precedencia nacional / agrupación por cargo</x:t>
        </x:is>
      </x:c>
      <x:c r="D52" s="216" t="inlineStr">
        <x:is>
          <x:t xml:space="preserve">OPA</x:t>
        </x:is>
      </x:c>
      <x:c r="E52" s="216" t="inlineStr">
        <x:is>
          <x:t xml:space="preserve">Excelentísima</x:t>
        </x:is>
      </x:c>
      <x:c r="F52" s="216" t="inlineStr">
        <x:is>
          <x:t xml:space="preserve">VIP</x:t>
        </x:is>
      </x:c>
      <x:c r="G52" s="216" t="inlineStr">
        <x:is>
          <x:t xml:space="preserve">Sone, Kenko</x:t>
        </x:is>
      </x:c>
      <x:c r="H52" s="216" t="inlineStr">
        <x:is>
          <x:t xml:space="preserve">Kenko</x:t>
        </x:is>
      </x:c>
      <x:c r="I52" s="216" t="inlineStr">
        <x:is>
          <x:t xml:space="preserve">Sone</x:t>
        </x:is>
      </x:c>
      <x:c r="J52" s="216" t="n"/>
      <x:c r="K52" s="216" t="inlineStr">
        <x:is>
          <x:t xml:space="preserve">Pendiente</x:t>
        </x:is>
      </x:c>
      <x:c r="L52" s="216" t="inlineStr">
        <x:is>
          <x:t xml:space="preserve">Embajadora de Japón en Chile</x:t>
        </x:is>
      </x:c>
      <x:c r="M52" s="216" t="n"/>
      <x:c r="N52" s="217" t="n">
        <x:f>IFERROR(VALUE(B52),9999)</x:f>
        <x:v>51</x:v>
      </x:c>
      <x:c r="O52" s="217" t="str">
        <x:f>IF(AND($D52=PARAMETROS!$B$2,$F52=PARAMETROS!$B$3,$G52&lt;&gt;"",UPPER(TRIM($K52))&lt;&gt;"NO"),"SI","NO")</x:f>
        <x:v>SI</x:v>
      </x:c>
      <x:c r="P52" s="217" t="n">
        <x:f>IF($O52="SI",COUNTIFS($O$2:O52,"SI"),"")</x:f>
        <x:v>41</x:v>
      </x:c>
      <x:c r="Q52" s="217" t="str">
        <x:f>IF($O52="SI",IFERROR(INDEX('ASIGNACION AUTOMATICA'!$D:$D,MATCH($G52,'ASIGNACION AUTOMATICA'!$J:$J,0)),""),"")</x:f>
        <x:v>A23</x:v>
      </x:c>
    </x:row>
    <x:row r="53" s="122" customFormat="1" ht="17.100000381469727" customHeight="1">
      <x:c r="A53" s="218" t="n">
        <x:f>ROW()-1</x:f>
        <x:v>52</x:v>
      </x:c>
      <x:c r="B53" s="218" t="n">
        <x:v>52</x:v>
      </x:c>
      <x:c r="C53" s="218" t="inlineStr">
        <x:is>
          <x:t xml:space="preserve">Categoría PDF: Embajadores Extranjeros (orden interno diplomático no informado)</x:t>
        </x:is>
      </x:c>
      <x:c r="D53" s="218" t="inlineStr">
        <x:is>
          <x:t xml:space="preserve">OPA</x:t>
        </x:is>
      </x:c>
      <x:c r="E53" s="218" t="inlineStr">
        <x:is>
          <x:t xml:space="preserve">Excelentísima</x:t>
        </x:is>
      </x:c>
      <x:c r="F53" s="218" t="inlineStr">
        <x:is>
          <x:t xml:space="preserve">VIP</x:t>
        </x:is>
      </x:c>
      <x:c r="G53" s="218" t="inlineStr">
        <x:is>
          <x:t xml:space="preserve">Wiklund, Tomás</x:t>
        </x:is>
      </x:c>
      <x:c r="H53" s="218" t="inlineStr">
        <x:is>
          <x:t xml:space="preserve">Eva Sofia</x:t>
        </x:is>
      </x:c>
      <x:c r="I53" s="218" t="inlineStr">
        <x:is>
          <x:t xml:space="preserve">Karlberg</x:t>
        </x:is>
      </x:c>
      <x:c r="J53" s="218" t="n"/>
      <x:c r="K53" s="218" t="inlineStr">
        <x:is>
          <x:t xml:space="preserve">Pendiente</x:t>
        </x:is>
      </x:c>
      <x:c r="L53" s="218" t="inlineStr">
        <x:is>
          <x:t xml:space="preserve">Embajador del Reino de Suecia en Chile</x:t>
        </x:is>
      </x:c>
      <x:c r="M53" s="218" t="n"/>
      <x:c r="N53" s="219" t="n">
        <x:f>IFERROR(VALUE(B53),9999)</x:f>
        <x:v>52</x:v>
      </x:c>
      <x:c r="O53" s="219" t="str">
        <x:f>IF(AND($D53=PARAMETROS!$B$2,$F53=PARAMETROS!$B$3,$G53&lt;&gt;"",UPPER(TRIM($K53))&lt;&gt;"NO"),"SI","NO")</x:f>
        <x:v>SI</x:v>
      </x:c>
      <x:c r="P53" s="219" t="n">
        <x:f>IF($O53="SI",COUNTIFS($O$2:O53,"SI"),"")</x:f>
        <x:v>42</x:v>
      </x:c>
      <x:c r="Q53" s="219" t="str">
        <x:f>IF($O53="SI",IFERROR(INDEX('ASIGNACION AUTOMATICA'!$D:$D,MATCH($G53,'ASIGNACION AUTOMATICA'!$J:$J,0)),""),"")</x:f>
        <x:v>A23</x:v>
      </x:c>
    </x:row>
    <x:row r="54" s="115" customFormat="1" ht="17.100000381469727" customHeight="1">
      <x:c r="A54" s="216" t="n">
        <x:f>ROW()-1</x:f>
        <x:v>53</x:v>
      </x:c>
      <x:c r="B54" s="216" t="n">
        <x:v>53</x:v>
      </x:c>
      <x:c r="C54" s="216" t="inlineStr">
        <x:is>
          <x:t xml:space="preserve">Categoría PDF: Embajadores Extranjeros (orden interno diplomático no informado)</x:t>
        </x:is>
      </x:c>
      <x:c r="D54" s="216" t="inlineStr">
        <x:is>
          <x:t xml:space="preserve">OPA</x:t>
        </x:is>
      </x:c>
      <x:c r="E54" s="216" t="inlineStr">
        <x:is>
          <x:t xml:space="preserve">Excelentísima</x:t>
        </x:is>
      </x:c>
      <x:c r="F54" s="216" t="inlineStr">
        <x:is>
          <x:t xml:space="preserve">VIP</x:t>
        </x:is>
      </x:c>
      <x:c r="G54" s="216" t="inlineStr">
        <x:is>
          <x:t xml:space="preserve">Judd, Brandon</x:t>
        </x:is>
      </x:c>
      <x:c r="H54" s="216" t="inlineStr">
        <x:is>
          <x:t xml:space="preserve">Brandon</x:t>
        </x:is>
      </x:c>
      <x:c r="I54" s="216" t="inlineStr">
        <x:is>
          <x:t xml:space="preserve">Judd</x:t>
        </x:is>
      </x:c>
      <x:c r="J54" s="216" t="n"/>
      <x:c r="K54" s="216" t="inlineStr">
        <x:is>
          <x:t xml:space="preserve">NO</x:t>
        </x:is>
      </x:c>
      <x:c r="L54" s="216" t="inlineStr">
        <x:is>
          <x:t xml:space="preserve">Embajador de Estados Unidos de América en Chile</x:t>
        </x:is>
      </x:c>
      <x:c r="M54" s="216" t="n"/>
      <x:c r="N54" s="217" t="n">
        <x:f>IFERROR(VALUE(B54),9999)</x:f>
        <x:v>53</x:v>
      </x:c>
      <x:c r="O54" s="217" t="str">
        <x:f>IF(AND($D54=PARAMETROS!$B$2,$F54=PARAMETROS!$B$3,$G54&lt;&gt;"",UPPER(TRIM($K54))&lt;&gt;"NO"),"SI","NO")</x:f>
        <x:v>NO</x:v>
      </x:c>
      <x:c r="P54" s="217" t="str">
        <x:f>IF($O54="SI",COUNTIFS($O$2:O54,"SI"),"")</x:f>
      </x:c>
      <x:c r="Q54" s="217" t="str">
        <x:f>IF($O54="SI",IFERROR(INDEX('ASIGNACION AUTOMATICA'!$D:$D,MATCH($G54,'ASIGNACION AUTOMATICA'!$J:$J,0)),""),"")</x:f>
      </x:c>
    </x:row>
    <x:row r="55" s="115" customFormat="1" ht="17.100000381469727" customHeight="1">
      <x:c r="A55" s="218" t="n">
        <x:f>ROW()-1</x:f>
        <x:v>54</x:v>
      </x:c>
      <x:c r="B55" s="218" t="n">
        <x:v>54</x:v>
      </x:c>
      <x:c r="C55" s="218" t="inlineStr">
        <x:is>
          <x:t xml:space="preserve">Precedencia nacional / agrupación por cargo</x:t>
        </x:is>
      </x:c>
      <x:c r="D55" s="218" t="inlineStr">
        <x:is>
          <x:t xml:space="preserve">OPA</x:t>
        </x:is>
      </x:c>
      <x:c r="E55" s="218" t="inlineStr">
        <x:is>
          <x:t xml:space="preserve">Excelentísima</x:t>
        </x:is>
      </x:c>
      <x:c r="F55" s="218" t="inlineStr">
        <x:is>
          <x:t xml:space="preserve">VIP</x:t>
        </x:is>
      </x:c>
      <x:c r="G55" s="218" t="inlineStr">
        <x:is>
          <x:t xml:space="preserve">Lewi, Peleg</x:t>
        </x:is>
      </x:c>
      <x:c r="H55" s="218" t="inlineStr">
        <x:is>
          <x:t xml:space="preserve">Peleg</x:t>
        </x:is>
      </x:c>
      <x:c r="I55" s="218" t="inlineStr">
        <x:is>
          <x:t xml:space="preserve">Lewi</x:t>
        </x:is>
      </x:c>
      <x:c r="J55" s="218" t="n"/>
      <x:c r="K55" s="218" t="inlineStr">
        <x:is>
          <x:t xml:space="preserve">SI</x:t>
        </x:is>
      </x:c>
      <x:c r="L55" s="218" t="inlineStr">
        <x:is>
          <x:t xml:space="preserve">Embajadora de Israel en Chile</x:t>
        </x:is>
      </x:c>
      <x:c r="M55" s="218" t="n"/>
      <x:c r="N55" s="219" t="n">
        <x:f>IFERROR(VALUE(B55),9999)</x:f>
        <x:v>54</x:v>
      </x:c>
      <x:c r="O55" s="219" t="str">
        <x:f>IF(AND($D55=PARAMETROS!$B$2,$F55=PARAMETROS!$B$3,$G55&lt;&gt;"",UPPER(TRIM($K55))&lt;&gt;"NO"),"SI","NO")</x:f>
        <x:v>SI</x:v>
      </x:c>
      <x:c r="P55" s="219" t="n">
        <x:f>IF($O55="SI",COUNTIFS($O$2:O55,"SI"),"")</x:f>
        <x:v>43</x:v>
      </x:c>
      <x:c r="Q55" s="219" t="str">
        <x:f>IF($O55="SI",IFERROR(INDEX('ASIGNACION AUTOMATICA'!$D:$D,MATCH($G55,'ASIGNACION AUTOMATICA'!$J:$J,0)),""),"")</x:f>
        <x:v>A23</x:v>
      </x:c>
    </x:row>
    <x:row r="56" s="115" customFormat="1" ht="17.100000381469727" customHeight="1">
      <x:c r="A56" s="216" t="n">
        <x:f>ROW()-1</x:f>
        <x:v>55</x:v>
      </x:c>
      <x:c r="B56" s="216" t="n">
        <x:v>55</x:v>
      </x:c>
      <x:c r="C56" s="216" t="inlineStr">
        <x:is>
          <x:t xml:space="preserve">Categoría PDF: Embajadores Extranjeros (orden interno diplomático no informado)</x:t>
        </x:is>
      </x:c>
      <x:c r="D56" s="216" t="inlineStr">
        <x:is>
          <x:t xml:space="preserve">OPA</x:t>
        </x:is>
      </x:c>
      <x:c r="E56" s="216" t="inlineStr">
        <x:is>
          <x:t xml:space="preserve">Excelentísima</x:t>
        </x:is>
      </x:c>
      <x:c r="F56" s="216" t="inlineStr">
        <x:is>
          <x:t xml:space="preserve">VIP</x:t>
        </x:is>
      </x:c>
      <x:c r="G56" s="216" t="inlineStr">
        <x:is>
          <x:t xml:space="preserve">Concar, David</x:t>
        </x:is>
      </x:c>
      <x:c r="H56" s="216" t="inlineStr">
        <x:is>
          <x:t xml:space="preserve">David</x:t>
        </x:is>
      </x:c>
      <x:c r="I56" s="216" t="inlineStr">
        <x:is>
          <x:t xml:space="preserve">Concar</x:t>
        </x:is>
      </x:c>
      <x:c r="J56" s="216" t="n"/>
      <x:c r="K56" s="216" t="inlineStr">
        <x:is>
          <x:t xml:space="preserve">Pendiente</x:t>
        </x:is>
      </x:c>
      <x:c r="L56" s="216" t="inlineStr">
        <x:is>
          <x:t xml:space="preserve">Embajador del Reino Unido de Gran Bretaña e Irlanda del Norte en Chile</x:t>
        </x:is>
      </x:c>
      <x:c r="M56" s="216" t="n"/>
      <x:c r="N56" s="217" t="n">
        <x:f>IFERROR(VALUE(B56),9999)</x:f>
        <x:v>55</x:v>
      </x:c>
      <x:c r="O56" s="217" t="str">
        <x:f>IF(AND($D56=PARAMETROS!$B$2,$F56=PARAMETROS!$B$3,$G56&lt;&gt;"",UPPER(TRIM($K56))&lt;&gt;"NO"),"SI","NO")</x:f>
        <x:v>SI</x:v>
      </x:c>
      <x:c r="P56" s="217" t="n">
        <x:f>IF($O56="SI",COUNTIFS($O$2:O56,"SI"),"")</x:f>
        <x:v>44</x:v>
      </x:c>
      <x:c r="Q56" s="217" t="str">
        <x:f>IF($O56="SI",IFERROR(INDEX('ASIGNACION AUTOMATICA'!$D:$D,MATCH($G56,'ASIGNACION AUTOMATICA'!$J:$J,0)),""),"")</x:f>
        <x:v>A23</x:v>
      </x:c>
    </x:row>
    <x:row r="57" s="115" customFormat="1" ht="17.100000381469727" customHeight="1">
      <x:c r="A57" s="218" t="n">
        <x:f>ROW()-1</x:f>
        <x:v>56</x:v>
      </x:c>
      <x:c r="B57" s="218" t="n">
        <x:v>56</x:v>
      </x:c>
      <x:c r="C57" s="218" t="inlineStr">
        <x:is>
          <x:t xml:space="preserve">Precedencia nacional / agrupación por cargo</x:t>
        </x:is>
      </x:c>
      <x:c r="D57" s="218" t="inlineStr">
        <x:is>
          <x:t xml:space="preserve">OPA</x:t>
        </x:is>
      </x:c>
      <x:c r="E57" s="218" t="inlineStr">
        <x:is>
          <x:t xml:space="preserve">Almirante</x:t>
        </x:is>
      </x:c>
      <x:c r="F57" s="218" t="inlineStr">
        <x:is>
          <x:t xml:space="preserve">VIP</x:t>
        </x:is>
      </x:c>
      <x:c r="G57" s="218" t="inlineStr">
        <x:is>
          <x:t xml:space="preserve">Larrañaga Martin, Enrique</x:t>
        </x:is>
      </x:c>
      <x:c r="H57" s="218" t="inlineStr">
        <x:is>
          <x:t xml:space="preserve">Enrique</x:t>
        </x:is>
      </x:c>
      <x:c r="I57" s="218" t="inlineStr">
        <x:is>
          <x:t xml:space="preserve">Larrañaga</x:t>
        </x:is>
      </x:c>
      <x:c r="J57" s="218" t="inlineStr">
        <x:is>
          <x:t xml:space="preserve">Martin</x:t>
        </x:is>
      </x:c>
      <x:c r="K57" s="218" t="inlineStr">
        <x:is>
          <x:t xml:space="preserve">SI</x:t>
        </x:is>
      </x:c>
      <x:c r="L57" s="218" t="inlineStr">
        <x:is>
          <x:t xml:space="preserve">Ex - Comandante en Jefe de la Armada</x:t>
        </x:is>
      </x:c>
      <x:c r="M57" s="218" t="n"/>
      <x:c r="N57" s="219" t="n">
        <x:f>IFERROR(VALUE(B57),9999)</x:f>
        <x:v>56</x:v>
      </x:c>
      <x:c r="O57" s="219" t="str">
        <x:f>IF(AND($D57=PARAMETROS!$B$2,$F57=PARAMETROS!$B$3,$G57&lt;&gt;"",UPPER(TRIM($K57))&lt;&gt;"NO"),"SI","NO")</x:f>
        <x:v>SI</x:v>
      </x:c>
      <x:c r="P57" s="219" t="n">
        <x:f>IF($O57="SI",COUNTIFS($O$2:O57,"SI"),"")</x:f>
        <x:v>45</x:v>
      </x:c>
      <x:c r="Q57" s="219" t="str">
        <x:f>IF($O57="SI",IFERROR(INDEX('ASIGNACION AUTOMATICA'!$D:$D,MATCH($G57,'ASIGNACION AUTOMATICA'!$J:$J,0)),""),"")</x:f>
        <x:v>A23</x:v>
      </x:c>
    </x:row>
    <x:row r="58" s="115" customFormat="1" ht="17.100000381469727" customHeight="1">
      <x:c r="A58" s="216" t="n">
        <x:f>ROW()-1</x:f>
        <x:v>57</x:v>
      </x:c>
      <x:c r="B58" s="216" t="n">
        <x:v>57</x:v>
      </x:c>
      <x:c r="C58" s="216" t="inlineStr">
        <x:is>
          <x:t xml:space="preserve">Precedencia nacional / agrupación por cargo</x:t>
        </x:is>
      </x:c>
      <x:c r="D58" s="216" t="inlineStr">
        <x:is>
          <x:t xml:space="preserve">OPA</x:t>
        </x:is>
      </x:c>
      <x:c r="E58" s="216" t="inlineStr">
        <x:is>
          <x:t xml:space="preserve">Almirante</x:t>
        </x:is>
      </x:c>
      <x:c r="F58" s="216" t="inlineStr">
        <x:is>
          <x:t xml:space="preserve">VIP</x:t>
        </x:is>
      </x:c>
      <x:c r="G58" s="216" t="inlineStr">
        <x:is>
          <x:t xml:space="preserve">Leiva Molina, Julio</x:t>
        </x:is>
      </x:c>
      <x:c r="H58" s="216" t="inlineStr">
        <x:is>
          <x:t xml:space="preserve">Julio</x:t>
        </x:is>
      </x:c>
      <x:c r="I58" s="216" t="inlineStr">
        <x:is>
          <x:t xml:space="preserve">Leiva</x:t>
        </x:is>
      </x:c>
      <x:c r="J58" s="216" t="inlineStr">
        <x:is>
          <x:t xml:space="preserve">Molina</x:t>
        </x:is>
      </x:c>
      <x:c r="K58" s="216" t="inlineStr">
        <x:is>
          <x:t xml:space="preserve">SI</x:t>
        </x:is>
      </x:c>
      <x:c r="L58" s="216" t="inlineStr">
        <x:is>
          <x:t xml:space="preserve">Ex - Comandante en Jefe de la Armada</x:t>
        </x:is>
      </x:c>
      <x:c r="M58" s="216" t="n"/>
      <x:c r="N58" s="217" t="n">
        <x:f>IFERROR(VALUE(B58),9999)</x:f>
        <x:v>57</x:v>
      </x:c>
      <x:c r="O58" s="217" t="str">
        <x:f>IF(AND($D58=PARAMETROS!$B$2,$F58=PARAMETROS!$B$3,$G58&lt;&gt;"",UPPER(TRIM($K58))&lt;&gt;"NO"),"SI","NO")</x:f>
        <x:v>SI</x:v>
      </x:c>
      <x:c r="P58" s="217" t="n">
        <x:f>IF($O58="SI",COUNTIFS($O$2:O58,"SI"),"")</x:f>
        <x:v>46</x:v>
      </x:c>
      <x:c r="Q58" s="217" t="str">
        <x:f>IF($O58="SI",IFERROR(INDEX('ASIGNACION AUTOMATICA'!$D:$D,MATCH($G58,'ASIGNACION AUTOMATICA'!$J:$J,0)),""),"")</x:f>
        <x:v>A23</x:v>
      </x:c>
    </x:row>
    <x:row r="59" s="115" customFormat="1" ht="17.100000381469727" customHeight="1">
      <x:c r="A59" s="218" t="n">
        <x:f>ROW()-1</x:f>
        <x:v>58</x:v>
      </x:c>
      <x:c r="B59" s="218" t="n">
        <x:v>58</x:v>
      </x:c>
      <x:c r="C59" s="218" t="inlineStr">
        <x:is>
          <x:t xml:space="preserve">Coincidencia exacta PDF: Comandante en Jefe del Ejército</x:t>
        </x:is>
      </x:c>
      <x:c r="D59" s="218" t="inlineStr">
        <x:is>
          <x:t xml:space="preserve">OPA</x:t>
        </x:is>
      </x:c>
      <x:c r="E59" s="218" t="inlineStr">
        <x:is>
          <x:t xml:space="preserve">General</x:t>
        </x:is>
      </x:c>
      <x:c r="F59" s="218" t="inlineStr">
        <x:is>
          <x:t xml:space="preserve">VIP</x:t>
        </x:is>
      </x:c>
      <x:c r="G59" s="218" t="inlineStr">
        <x:is>
          <x:t xml:space="preserve">Varela Sabando, Pedro</x:t>
        </x:is>
      </x:c>
      <x:c r="H59" s="218" t="inlineStr">
        <x:is>
          <x:t xml:space="preserve">Pedro</x:t>
        </x:is>
      </x:c>
      <x:c r="I59" s="218" t="inlineStr">
        <x:is>
          <x:t xml:space="preserve">Varela</x:t>
        </x:is>
      </x:c>
      <x:c r="J59" s="218" t="inlineStr">
        <x:is>
          <x:t xml:space="preserve">Sabando</x:t>
        </x:is>
      </x:c>
      <x:c r="K59" s="218" t="inlineStr">
        <x:is>
          <x:t xml:space="preserve">Pendiente</x:t>
        </x:is>
      </x:c>
      <x:c r="L59" s="218" t="inlineStr">
        <x:is>
          <x:t xml:space="preserve">Comandante en Jefe del Ejército</x:t>
        </x:is>
      </x:c>
      <x:c r="M59" s="218" t="n"/>
      <x:c r="N59" s="219" t="n">
        <x:f>IFERROR(VALUE(B59),9999)</x:f>
        <x:v>58</x:v>
      </x:c>
      <x:c r="O59" s="219" t="str">
        <x:f>IF(AND($D59=PARAMETROS!$B$2,$F59=PARAMETROS!$B$3,$G59&lt;&gt;"",UPPER(TRIM($K59))&lt;&gt;"NO"),"SI","NO")</x:f>
        <x:v>SI</x:v>
      </x:c>
      <x:c r="P59" s="219" t="n">
        <x:f>IF($O59="SI",COUNTIFS($O$2:O59,"SI"),"")</x:f>
        <x:v>47</x:v>
      </x:c>
      <x:c r="Q59" s="219" t="str">
        <x:f>IF($O59="SI",IFERROR(INDEX('ASIGNACION AUTOMATICA'!$D:$D,MATCH($G59,'ASIGNACION AUTOMATICA'!$J:$J,0)),""),"")</x:f>
        <x:v>A23</x:v>
      </x:c>
    </x:row>
    <x:row r="60" s="115" customFormat="1" ht="17.100000381469727" customHeight="1">
      <x:c r="A60" s="216" t="n">
        <x:f>ROW()-1</x:f>
        <x:v>59</x:v>
      </x:c>
      <x:c r="B60" s="216" t="n">
        <x:v>59</x:v>
      </x:c>
      <x:c r="C60" s="216" t="inlineStr">
        <x:is>
          <x:t xml:space="preserve">Coincidencia exacta PDF: Comandante en Jefe de la Fuerza Aérea</x:t>
        </x:is>
      </x:c>
      <x:c r="D60" s="216" t="inlineStr">
        <x:is>
          <x:t xml:space="preserve">OPA</x:t>
        </x:is>
      </x:c>
      <x:c r="E60" s="216" t="inlineStr">
        <x:is>
          <x:t xml:space="preserve">General</x:t>
        </x:is>
      </x:c>
      <x:c r="F60" s="216" t="inlineStr">
        <x:is>
          <x:t xml:space="preserve">VIP</x:t>
        </x:is>
      </x:c>
      <x:c r="G60" s="216" t="inlineStr">
        <x:is>
          <x:t xml:space="preserve">Rodríguez González, Hugo</x:t>
        </x:is>
      </x:c>
      <x:c r="H60" s="216" t="inlineStr">
        <x:is>
          <x:t xml:space="preserve">Hugo</x:t>
        </x:is>
      </x:c>
      <x:c r="I60" s="216" t="inlineStr">
        <x:is>
          <x:t xml:space="preserve">Rodríguez</x:t>
        </x:is>
      </x:c>
      <x:c r="J60" s="216" t="inlineStr">
        <x:is>
          <x:t xml:space="preserve">González</x:t>
        </x:is>
      </x:c>
      <x:c r="K60" s="216" t="inlineStr">
        <x:is>
          <x:t xml:space="preserve">Pendiente</x:t>
        </x:is>
      </x:c>
      <x:c r="L60" s="216" t="inlineStr">
        <x:is>
          <x:t xml:space="preserve">Comandante en Jefe de la Fuerza Aérea de Chile</x:t>
        </x:is>
      </x:c>
      <x:c r="M60" s="216" t="n"/>
      <x:c r="N60" s="217" t="n">
        <x:f>IFERROR(VALUE(B60),9999)</x:f>
        <x:v>59</x:v>
      </x:c>
      <x:c r="O60" s="217" t="str">
        <x:f>IF(AND($D60=PARAMETROS!$B$2,$F60=PARAMETROS!$B$3,$G60&lt;&gt;"",UPPER(TRIM($K60))&lt;&gt;"NO"),"SI","NO")</x:f>
        <x:v>SI</x:v>
      </x:c>
      <x:c r="P60" s="217" t="n">
        <x:f>IF($O60="SI",COUNTIFS($O$2:O60,"SI"),"")</x:f>
        <x:v>48</x:v>
      </x:c>
      <x:c r="Q60" s="217" t="str">
        <x:f>IF($O60="SI",IFERROR(INDEX('ASIGNACION AUTOMATICA'!$D:$D,MATCH($G60,'ASIGNACION AUTOMATICA'!$J:$J,0)),""),"")</x:f>
        <x:v>A23</x:v>
      </x:c>
    </x:row>
    <x:row r="61" s="123" customFormat="1" ht="17.100000381469727" customHeight="1">
      <x:c r="A61" s="218" t="n">
        <x:f>ROW()-1</x:f>
        <x:v>60</x:v>
      </x:c>
      <x:c r="B61" s="218" t="n">
        <x:v>60</x:v>
      </x:c>
      <x:c r="C61" s="218" t="inlineStr">
        <x:is>
          <x:t xml:space="preserve">Coincidencia exacta PDF: General Director de Carabineros de Chile</x:t>
        </x:is>
      </x:c>
      <x:c r="D61" s="218" t="inlineStr">
        <x:is>
          <x:t xml:space="preserve">OPA</x:t>
        </x:is>
      </x:c>
      <x:c r="E61" s="218" t="inlineStr">
        <x:is>
          <x:t xml:space="preserve">General Director</x:t>
        </x:is>
      </x:c>
      <x:c r="F61" s="218" t="inlineStr">
        <x:is>
          <x:t xml:space="preserve">VIP</x:t>
        </x:is>
      </x:c>
      <x:c r="G61" s="218" t="inlineStr">
        <x:is>
          <x:t xml:space="preserve">Araya Zapata, Marcelo</x:t>
        </x:is>
      </x:c>
      <x:c r="H61" s="218" t="inlineStr">
        <x:is>
          <x:t xml:space="preserve">Marcelo</x:t>
        </x:is>
      </x:c>
      <x:c r="I61" s="218" t="inlineStr">
        <x:is>
          <x:t xml:space="preserve">Araya</x:t>
        </x:is>
      </x:c>
      <x:c r="J61" s="218" t="inlineStr">
        <x:is>
          <x:t xml:space="preserve">Zapata</x:t>
        </x:is>
      </x:c>
      <x:c r="K61" s="218" t="inlineStr">
        <x:is>
          <x:t xml:space="preserve">Pendiente</x:t>
        </x:is>
      </x:c>
      <x:c r="L61" s="218" t="inlineStr">
        <x:is>
          <x:t xml:space="preserve">General Director de Carabineros de Chile</x:t>
        </x:is>
      </x:c>
      <x:c r="M61" s="218" t="n"/>
      <x:c r="N61" s="219" t="n">
        <x:f>IFERROR(VALUE(B61),9999)</x:f>
        <x:v>60</x:v>
      </x:c>
      <x:c r="O61" s="219" t="str">
        <x:f>IF(AND($D61=PARAMETROS!$B$2,$F61=PARAMETROS!$B$3,$G61&lt;&gt;"",UPPER(TRIM($K61))&lt;&gt;"NO"),"SI","NO")</x:f>
        <x:v>SI</x:v>
      </x:c>
      <x:c r="P61" s="219" t="n">
        <x:f>IF($O61="SI",COUNTIFS($O$2:O61,"SI"),"")</x:f>
        <x:v>49</x:v>
      </x:c>
      <x:c r="Q61" s="219" t="str">
        <x:f>IF($O61="SI",IFERROR(INDEX('ASIGNACION AUTOMATICA'!$D:$D,MATCH($G61,'ASIGNACION AUTOMATICA'!$J:$J,0)),""),"")</x:f>
        <x:v>A23</x:v>
      </x:c>
    </x:row>
    <x:row r="62" s="123" customFormat="1" ht="17.100000381469727" customHeight="1">
      <x:c r="A62" s="216" t="n">
        <x:f>ROW()-1</x:f>
        <x:v>61</x:v>
      </x:c>
      <x:c r="B62" s="216" t="n">
        <x:v>61</x:v>
      </x:c>
      <x:c r="C62" s="216" t="inlineStr">
        <x:is>
          <x:t xml:space="preserve">Coincidencia exacta PDF: Director General PDI</x:t>
        </x:is>
      </x:c>
      <x:c r="D62" s="216" t="inlineStr">
        <x:is>
          <x:t xml:space="preserve">OPA</x:t>
        </x:is>
      </x:c>
      <x:c r="E62" s="216" t="inlineStr">
        <x:is>
          <x:t xml:space="preserve">Director General</x:t>
        </x:is>
      </x:c>
      <x:c r="F62" s="216" t="inlineStr">
        <x:is>
          <x:t xml:space="preserve">VIP</x:t>
        </x:is>
      </x:c>
      <x:c r="G62" s="216" t="inlineStr">
        <x:is>
          <x:t xml:space="preserve">Cerna Lozano, Eduardo</x:t>
        </x:is>
      </x:c>
      <x:c r="H62" s="216" t="inlineStr">
        <x:is>
          <x:t xml:space="preserve">Eduardo</x:t>
        </x:is>
      </x:c>
      <x:c r="I62" s="216" t="inlineStr">
        <x:is>
          <x:t xml:space="preserve">Cerna</x:t>
        </x:is>
      </x:c>
      <x:c r="J62" s="216" t="inlineStr">
        <x:is>
          <x:t xml:space="preserve">Lozano</x:t>
        </x:is>
      </x:c>
      <x:c r="K62" s="216" t="inlineStr">
        <x:is>
          <x:t xml:space="preserve">Pendiente</x:t>
        </x:is>
      </x:c>
      <x:c r="L62" s="216" t="inlineStr">
        <x:is>
          <x:t xml:space="preserve">Director General de la Policía de Investigaciones de Chile</x:t>
        </x:is>
      </x:c>
      <x:c r="M62" s="216" t="n"/>
      <x:c r="N62" s="217" t="n">
        <x:f>IFERROR(VALUE(B62),9999)</x:f>
        <x:v>61</x:v>
      </x:c>
      <x:c r="O62" s="217" t="str">
        <x:f>IF(AND($D62=PARAMETROS!$B$2,$F62=PARAMETROS!$B$3,$G62&lt;&gt;"",UPPER(TRIM($K62))&lt;&gt;"NO"),"SI","NO")</x:f>
        <x:v>SI</x:v>
      </x:c>
      <x:c r="P62" s="217" t="n">
        <x:f>IF($O62="SI",COUNTIFS($O$2:O62,"SI"),"")</x:f>
        <x:v>50</x:v>
      </x:c>
      <x:c r="Q62" s="217" t="str">
        <x:f>IF($O62="SI",IFERROR(INDEX('ASIGNACION AUTOMATICA'!$D:$D,MATCH($G62,'ASIGNACION AUTOMATICA'!$J:$J,0)),""),"")</x:f>
        <x:v>A23</x:v>
      </x:c>
    </x:row>
    <x:row r="63" s="115" customFormat="1" ht="17.100000381469727" customHeight="1">
      <x:c r="A63" s="218" t="n">
        <x:f>ROW()-1</x:f>
        <x:v>62</x:v>
      </x:c>
      <x:c r="B63" s="218" t="n">
        <x:v>62</x:v>
      </x:c>
      <x:c r="C63" s="218" t="inlineStr">
        <x:is>
          <x:t xml:space="preserve">Precedencia nacional / agrupación por cargo</x:t>
        </x:is>
      </x:c>
      <x:c r="D63" s="218" t="inlineStr">
        <x:is>
          <x:t xml:space="preserve">OPA</x:t>
        </x:is>
      </x:c>
      <x:c r="E63" s="218" t="inlineStr">
        <x:is>
          <x:t xml:space="preserve">Almirante</x:t>
        </x:is>
      </x:c>
      <x:c r="F63" s="218" t="inlineStr">
        <x:is>
          <x:t xml:space="preserve">VIP</x:t>
        </x:is>
      </x:c>
      <x:c r="G63" s="218" t="inlineStr">
        <x:is>
          <x:t xml:space="preserve">Arancibia Reyes, Jorge Patricio</x:t>
        </x:is>
      </x:c>
      <x:c r="H63" s="218" t="inlineStr">
        <x:is>
          <x:t xml:space="preserve">Jorge Patricio</x:t>
        </x:is>
      </x:c>
      <x:c r="I63" s="218" t="inlineStr">
        <x:is>
          <x:t xml:space="preserve">Arancibia</x:t>
        </x:is>
      </x:c>
      <x:c r="J63" s="218" t="inlineStr">
        <x:is>
          <x:t xml:space="preserve">Reyes</x:t>
        </x:is>
      </x:c>
      <x:c r="K63" s="218" t="inlineStr">
        <x:is>
          <x:t xml:space="preserve">NO</x:t>
        </x:is>
      </x:c>
      <x:c r="L63" s="218" t="inlineStr">
        <x:is>
          <x:t xml:space="preserve">Ex - Comandante en Jefe de la Armada</x:t>
        </x:is>
      </x:c>
      <x:c r="M63" s="218" t="n"/>
      <x:c r="N63" s="219" t="n">
        <x:f>IFERROR(VALUE(B63),9999)</x:f>
        <x:v>62</x:v>
      </x:c>
      <x:c r="O63" s="219" t="str">
        <x:f>IF(AND($D63=PARAMETROS!$B$2,$F63=PARAMETROS!$B$3,$G63&lt;&gt;"",UPPER(TRIM($K63))&lt;&gt;"NO"),"SI","NO")</x:f>
        <x:v>NO</x:v>
      </x:c>
      <x:c r="P63" s="219" t="str">
        <x:f>IF($O63="SI",COUNTIFS($O$2:O63,"SI"),"")</x:f>
      </x:c>
      <x:c r="Q63" s="219" t="str">
        <x:f>IF($O63="SI",IFERROR(INDEX('ASIGNACION AUTOMATICA'!$D:$D,MATCH($G63,'ASIGNACION AUTOMATICA'!$J:$J,0)),""),"")</x:f>
      </x:c>
    </x:row>
    <x:row r="64" s="115" customFormat="1" ht="17.100000381469727" customHeight="1">
      <x:c r="A64" s="216" t="n">
        <x:f>ROW()-1</x:f>
        <x:v>63</x:v>
      </x:c>
      <x:c r="B64" s="216" t="n">
        <x:v>63</x:v>
      </x:c>
      <x:c r="C64" s="216" t="inlineStr">
        <x:is>
          <x:t xml:space="preserve">Precedencia nacional / agrupación por cargo</x:t>
        </x:is>
      </x:c>
      <x:c r="D64" s="216" t="inlineStr">
        <x:is>
          <x:t xml:space="preserve">OPA</x:t>
        </x:is>
      </x:c>
      <x:c r="E64" s="216" t="inlineStr">
        <x:is>
          <x:t xml:space="preserve">Almirante</x:t>
        </x:is>
      </x:c>
      <x:c r="F64" s="216" t="inlineStr">
        <x:is>
          <x:t xml:space="preserve">VIP</x:t>
        </x:is>
      </x:c>
      <x:c r="G64" s="216" t="inlineStr">
        <x:is>
          <x:t xml:space="preserve">Vergara Villalobos, Miguel Ángel</x:t>
        </x:is>
      </x:c>
      <x:c r="H64" s="216" t="inlineStr">
        <x:is>
          <x:t xml:space="preserve">Miguel Ángel</x:t>
        </x:is>
      </x:c>
      <x:c r="I64" s="216" t="inlineStr">
        <x:is>
          <x:t xml:space="preserve">Vergara</x:t>
        </x:is>
      </x:c>
      <x:c r="J64" s="216" t="inlineStr">
        <x:is>
          <x:t xml:space="preserve">Villalobos</x:t>
        </x:is>
      </x:c>
      <x:c r="K64" s="216" t="inlineStr">
        <x:is>
          <x:t xml:space="preserve">NO</x:t>
        </x:is>
      </x:c>
      <x:c r="L64" s="216" t="inlineStr">
        <x:is>
          <x:t xml:space="preserve">Ex - Comandante en Jefe de la Armada</x:t>
        </x:is>
      </x:c>
      <x:c r="M64" s="216" t="n"/>
      <x:c r="N64" s="217" t="n">
        <x:f>IFERROR(VALUE(B64),9999)</x:f>
        <x:v>63</x:v>
      </x:c>
      <x:c r="O64" s="217" t="str">
        <x:f>IF(AND($D64=PARAMETROS!$B$2,$F64=PARAMETROS!$B$3,$G64&lt;&gt;"",UPPER(TRIM($K64))&lt;&gt;"NO"),"SI","NO")</x:f>
        <x:v>NO</x:v>
      </x:c>
      <x:c r="P64" s="217" t="str">
        <x:f>IF($O64="SI",COUNTIFS($O$2:O64,"SI"),"")</x:f>
      </x:c>
      <x:c r="Q64" s="217" t="str">
        <x:f>IF($O64="SI",IFERROR(INDEX('ASIGNACION AUTOMATICA'!$D:$D,MATCH($G64,'ASIGNACION AUTOMATICA'!$J:$J,0)),""),"")</x:f>
      </x:c>
    </x:row>
    <x:row r="65" s="115" customFormat="1" ht="17.100000381469727" customHeight="1">
      <x:c r="A65" s="218" t="n">
        <x:f>ROW()-1</x:f>
        <x:v>64</x:v>
      </x:c>
      <x:c r="B65" s="218" t="n">
        <x:v>64</x:v>
      </x:c>
      <x:c r="C65" s="218" t="inlineStr">
        <x:is>
          <x:t xml:space="preserve">Precedencia nacional / agrupación por cargo</x:t>
        </x:is>
      </x:c>
      <x:c r="D65" s="218" t="inlineStr">
        <x:is>
          <x:t xml:space="preserve">OPA</x:t>
        </x:is>
      </x:c>
      <x:c r="E65" s="218" t="inlineStr">
        <x:is>
          <x:t xml:space="preserve">Almirante</x:t>
        </x:is>
      </x:c>
      <x:c r="F65" s="218" t="inlineStr">
        <x:is>
          <x:t xml:space="preserve">VIP</x:t>
        </x:is>
      </x:c>
      <x:c r="G65" s="218" t="inlineStr">
        <x:is>
          <x:t xml:space="preserve">Codina Díaz, Rodolfo</x:t>
        </x:is>
      </x:c>
      <x:c r="H65" s="218" t="inlineStr">
        <x:is>
          <x:t xml:space="preserve">Rodolfo</x:t>
        </x:is>
      </x:c>
      <x:c r="I65" s="218" t="inlineStr">
        <x:is>
          <x:t xml:space="preserve">Codina</x:t>
        </x:is>
      </x:c>
      <x:c r="J65" s="218" t="inlineStr">
        <x:is>
          <x:t xml:space="preserve">Díaz</x:t>
        </x:is>
      </x:c>
      <x:c r="K65" s="218" t="inlineStr">
        <x:is>
          <x:t xml:space="preserve">Pendiente</x:t>
        </x:is>
      </x:c>
      <x:c r="L65" s="218" t="inlineStr">
        <x:is>
          <x:t xml:space="preserve">Ex - Comandante en Jefe de la Armada</x:t>
        </x:is>
      </x:c>
      <x:c r="M65" s="218" t="n"/>
      <x:c r="N65" s="219" t="n">
        <x:f>IFERROR(VALUE(B65),9999)</x:f>
        <x:v>64</x:v>
      </x:c>
      <x:c r="O65" s="219" t="str">
        <x:f>IF(AND($D65=PARAMETROS!$B$2,$F65=PARAMETROS!$B$3,$G65&lt;&gt;"",UPPER(TRIM($K65))&lt;&gt;"NO"),"SI","NO")</x:f>
        <x:v>SI</x:v>
      </x:c>
      <x:c r="P65" s="219" t="n">
        <x:f>IF($O65="SI",COUNTIFS($O$2:O65,"SI"),"")</x:f>
        <x:v>51</x:v>
      </x:c>
      <x:c r="Q65" s="219" t="str">
        <x:f>IF($O65="SI",IFERROR(INDEX('ASIGNACION AUTOMATICA'!$D:$D,MATCH($G65,'ASIGNACION AUTOMATICA'!$J:$J,0)),""),"")</x:f>
        <x:v>A23</x:v>
      </x:c>
    </x:row>
    <x:row r="66" s="115" customFormat="1" ht="17.100000381469727" customHeight="1">
      <x:c r="A66" s="216" t="n">
        <x:f>ROW()-1</x:f>
        <x:v>65</x:v>
      </x:c>
      <x:c r="B66" s="216" t="n">
        <x:v>65</x:v>
      </x:c>
      <x:c r="C66" s="216" t="inlineStr">
        <x:is>
          <x:t xml:space="preserve">Precedencia nacional / agrupación por cargo</x:t>
        </x:is>
      </x:c>
      <x:c r="D66" s="216" t="inlineStr">
        <x:is>
          <x:t xml:space="preserve">OPA</x:t>
        </x:is>
      </x:c>
      <x:c r="E66" s="216" t="inlineStr">
        <x:is>
          <x:t xml:space="preserve">Almirante</x:t>
        </x:is>
      </x:c>
      <x:c r="F66" s="216" t="inlineStr">
        <x:is>
          <x:t xml:space="preserve">VIP</x:t>
        </x:is>
      </x:c>
      <x:c r="G66" s="216" t="inlineStr">
        <x:is>
          <x:t xml:space="preserve">González Robles, Edmundo</x:t>
        </x:is>
      </x:c>
      <x:c r="H66" s="216" t="inlineStr">
        <x:is>
          <x:t xml:space="preserve">Edmundo</x:t>
        </x:is>
      </x:c>
      <x:c r="I66" s="216" t="inlineStr">
        <x:is>
          <x:t xml:space="preserve">González</x:t>
        </x:is>
      </x:c>
      <x:c r="J66" s="216" t="inlineStr">
        <x:is>
          <x:t xml:space="preserve">Robles</x:t>
        </x:is>
      </x:c>
      <x:c r="K66" s="216" t="inlineStr">
        <x:is>
          <x:t xml:space="preserve">NO</x:t>
        </x:is>
      </x:c>
      <x:c r="L66" s="216" t="inlineStr">
        <x:is>
          <x:t xml:space="preserve">Ex - Comandante en Jefe de la Armada</x:t>
        </x:is>
      </x:c>
      <x:c r="M66" s="216" t="n"/>
      <x:c r="N66" s="217" t="n">
        <x:f>IFERROR(VALUE(B66),9999)</x:f>
        <x:v>65</x:v>
      </x:c>
      <x:c r="O66" s="217" t="str">
        <x:f>IF(AND($D66=PARAMETROS!$B$2,$F66=PARAMETROS!$B$3,$G66&lt;&gt;"",UPPER(TRIM($K66))&lt;&gt;"NO"),"SI","NO")</x:f>
        <x:v>NO</x:v>
      </x:c>
      <x:c r="P66" s="217" t="str">
        <x:f>IF($O66="SI",COUNTIFS($O$2:O66,"SI"),"")</x:f>
      </x:c>
      <x:c r="Q66" s="217" t="str">
        <x:f>IF($O66="SI",IFERROR(INDEX('ASIGNACION AUTOMATICA'!$D:$D,MATCH($G66,'ASIGNACION AUTOMATICA'!$J:$J,0)),""),"")</x:f>
      </x:c>
    </x:row>
    <x:row r="67" s="115" customFormat="1" ht="17.100000381469727" customHeight="1">
      <x:c r="A67" s="218" t="n">
        <x:f>ROW()-1</x:f>
        <x:v>66</x:v>
      </x:c>
      <x:c r="B67" s="218" t="n">
        <x:v>66</x:v>
      </x:c>
      <x:c r="C67" s="218" t="inlineStr">
        <x:is>
          <x:t xml:space="preserve">Sin precedencia nacional directa; agrupado por cargo/fuente</x:t>
        </x:is>
      </x:c>
      <x:c r="D67" s="218" t="inlineStr">
        <x:is>
          <x:t xml:space="preserve">OPA</x:t>
        </x:is>
      </x:c>
      <x:c r="E67" s="218" t="n"/>
      <x:c r="F67" s="218" t="inlineStr">
        <x:is>
          <x:t xml:space="preserve">VIP</x:t>
        </x:is>
      </x:c>
      <x:c r="G67" s="218" t="inlineStr">
        <x:is>
          <x:t xml:space="preserve">Larrañaga Martin, Marcela</x:t>
        </x:is>
      </x:c>
      <x:c r="H67" s="218" t="inlineStr">
        <x:is>
          <x:t xml:space="preserve">Marcela</x:t>
        </x:is>
      </x:c>
      <x:c r="I67" s="218" t="inlineStr">
        <x:is>
          <x:t xml:space="preserve">Larrañaga</x:t>
        </x:is>
      </x:c>
      <x:c r="J67" s="218" t="inlineStr">
        <x:is>
          <x:t xml:space="preserve">Martin</x:t>
        </x:is>
      </x:c>
      <x:c r="K67" s="218" t="inlineStr">
        <x:is>
          <x:t xml:space="preserve">SI</x:t>
        </x:is>
      </x:c>
      <x:c r="L67" s="218" t="inlineStr">
        <x:is>
          <x:t xml:space="preserve">Madrina</x:t>
        </x:is>
      </x:c>
      <x:c r="M67" s="218" t="n"/>
      <x:c r="N67" s="219" t="n">
        <x:f>IFERROR(VALUE(B67),9999)</x:f>
        <x:v>66</x:v>
      </x:c>
      <x:c r="O67" s="219" t="str">
        <x:f>IF(AND($D67=PARAMETROS!$B$2,$F67=PARAMETROS!$B$3,$G67&lt;&gt;"",UPPER(TRIM($K67))&lt;&gt;"NO"),"SI","NO")</x:f>
        <x:v>SI</x:v>
      </x:c>
      <x:c r="P67" s="219" t="n">
        <x:f>IF($O67="SI",COUNTIFS($O$2:O67,"SI"),"")</x:f>
        <x:v>52</x:v>
      </x:c>
      <x:c r="Q67" s="219" t="str">
        <x:f>IF($O67="SI",IFERROR(INDEX('ASIGNACION AUTOMATICA'!$D:$D,MATCH($G67,'ASIGNACION AUTOMATICA'!$J:$J,0)),""),"")</x:f>
        <x:v>A23</x:v>
      </x:c>
    </x:row>
    <x:row r="68" s="115" customFormat="1" ht="17.100000381469727" customHeight="1">
      <x:c r="A68" s="216" t="n">
        <x:f>ROW()-1</x:f>
        <x:v>67</x:v>
      </x:c>
      <x:c r="B68" s="216" t="n">
        <x:v>67</x:v>
      </x:c>
      <x:c r="C68" s="216" t="inlineStr">
        <x:is>
          <x:t xml:space="preserve">Precedencia nacional / agrupación por cargo</x:t>
        </x:is>
      </x:c>
      <x:c r="D68" s="216" t="inlineStr">
        <x:is>
          <x:t xml:space="preserve">OPA</x:t>
        </x:is>
      </x:c>
      <x:c r="E68" s="216" t="inlineStr">
        <x:is>
          <x:t xml:space="preserve">Almirante</x:t>
        </x:is>
      </x:c>
      <x:c r="F68" s="216" t="inlineStr">
        <x:is>
          <x:t xml:space="preserve">VIP</x:t>
        </x:is>
      </x:c>
      <x:c r="G68" s="216" t="inlineStr">
        <x:is>
          <x:t xml:space="preserve">De la Maza Larraín, Juan Andrés</x:t>
        </x:is>
      </x:c>
      <x:c r="H68" s="216" t="inlineStr">
        <x:is>
          <x:t xml:space="preserve">Juan Andrés</x:t>
        </x:is>
      </x:c>
      <x:c r="I68" s="216" t="inlineStr">
        <x:is>
          <x:t xml:space="preserve">De la Maza</x:t>
        </x:is>
      </x:c>
      <x:c r="J68" s="216" t="inlineStr">
        <x:is>
          <x:t xml:space="preserve">Larraín</x:t>
        </x:is>
      </x:c>
      <x:c r="K68" s="216" t="inlineStr">
        <x:is>
          <x:t xml:space="preserve">NO</x:t>
        </x:is>
      </x:c>
      <x:c r="L68" s="216" t="inlineStr">
        <x:is>
          <x:t xml:space="preserve">Ex - Comandante en Jefe de la Armada</x:t>
        </x:is>
      </x:c>
      <x:c r="M68" s="216" t="n"/>
      <x:c r="N68" s="217" t="n">
        <x:f>IFERROR(VALUE(B68),9999)</x:f>
        <x:v>67</x:v>
      </x:c>
      <x:c r="O68" s="217" t="str">
        <x:f>IF(AND($D68=PARAMETROS!$B$2,$F68=PARAMETROS!$B$3,$G68&lt;&gt;"",UPPER(TRIM($K68))&lt;&gt;"NO"),"SI","NO")</x:f>
        <x:v>NO</x:v>
      </x:c>
      <x:c r="P68" s="217" t="str">
        <x:f>IF($O68="SI",COUNTIFS($O$2:O68,"SI"),"")</x:f>
      </x:c>
      <x:c r="Q68" s="217" t="str">
        <x:f>IF($O68="SI",IFERROR(INDEX('ASIGNACION AUTOMATICA'!$D:$D,MATCH($G68,'ASIGNACION AUTOMATICA'!$J:$J,0)),""),"")</x:f>
      </x:c>
    </x:row>
    <x:row r="69" s="115" customFormat="1" ht="17.100000381469727" customHeight="1">
      <x:c r="A69" s="218" t="n">
        <x:f>ROW()-1</x:f>
        <x:v>68</x:v>
      </x:c>
      <x:c r="B69" s="218" t="n">
        <x:v>68</x:v>
      </x:c>
      <x:c r="C69" s="218" t="inlineStr">
        <x:is>
          <x:t xml:space="preserve">Coincidencia exacta PDF: Jefe del Estado Mayor Conjunto</x:t>
        </x:is>
      </x:c>
      <x:c r="D69" s="218" t="inlineStr">
        <x:is>
          <x:t xml:space="preserve">OPA</x:t>
        </x:is>
      </x:c>
      <x:c r="E69" s="218" t="inlineStr">
        <x:is>
          <x:t xml:space="preserve">General</x:t>
        </x:is>
      </x:c>
      <x:c r="F69" s="218" t="inlineStr">
        <x:is>
          <x:t xml:space="preserve">VIP</x:t>
        </x:is>
      </x:c>
      <x:c r="G69" s="218" t="inlineStr">
        <x:is>
          <x:t xml:space="preserve">Romanini Gutiérrez, Leonardo</x:t>
        </x:is>
      </x:c>
      <x:c r="H69" s="218" t="inlineStr">
        <x:is>
          <x:t xml:space="preserve">Leonardo</x:t>
        </x:is>
      </x:c>
      <x:c r="I69" s="218" t="inlineStr">
        <x:is>
          <x:t xml:space="preserve">Romanini</x:t>
        </x:is>
      </x:c>
      <x:c r="J69" s="218" t="inlineStr">
        <x:is>
          <x:t xml:space="preserve">Gutiérrez</x:t>
        </x:is>
      </x:c>
      <x:c r="K69" s="218" t="inlineStr">
        <x:is>
          <x:t xml:space="preserve">Pendiente</x:t>
        </x:is>
      </x:c>
      <x:c r="L69" s="218" t="inlineStr">
        <x:is>
          <x:t xml:space="preserve">Jefe del Estado Mayor Conjunto de las Fuerzas Armadas</x:t>
        </x:is>
      </x:c>
      <x:c r="M69" s="218" t="n"/>
      <x:c r="N69" s="219" t="n">
        <x:f>IFERROR(VALUE(B69),9999)</x:f>
        <x:v>68</x:v>
      </x:c>
      <x:c r="O69" s="219" t="str">
        <x:f>IF(AND($D69=PARAMETROS!$B$2,$F69=PARAMETROS!$B$3,$G69&lt;&gt;"",UPPER(TRIM($K69))&lt;&gt;"NO"),"SI","NO")</x:f>
        <x:v>SI</x:v>
      </x:c>
      <x:c r="P69" s="219" t="n">
        <x:f>IF($O69="SI",COUNTIFS($O$2:O69,"SI"),"")</x:f>
        <x:v>53</x:v>
      </x:c>
      <x:c r="Q69" s="219" t="str">
        <x:f>IF($O69="SI",IFERROR(INDEX('ASIGNACION AUTOMATICA'!$D:$D,MATCH($G69,'ASIGNACION AUTOMATICA'!$J:$J,0)),""),"")</x:f>
        <x:v>A23</x:v>
      </x:c>
    </x:row>
    <x:row r="70" s="115" customFormat="1" ht="17.100000381469727" customHeight="1">
      <x:c r="A70" s="216" t="n">
        <x:f>ROW()-1</x:f>
        <x:v>69</x:v>
      </x:c>
      <x:c r="B70" s="216" t="n">
        <x:v>69</x:v>
      </x:c>
      <x:c r="C70" s="216" t="inlineStr">
        <x:is>
          <x:t xml:space="preserve">Categoría PDF usada como referencia: Gobernador Regional</x:t>
        </x:is>
      </x:c>
      <x:c r="D70" s="216" t="inlineStr">
        <x:is>
          <x:t xml:space="preserve">OPA</x:t>
        </x:is>
      </x:c>
      <x:c r="E70" s="216" t="inlineStr">
        <x:is>
          <x:t xml:space="preserve">Gobernador</x:t>
        </x:is>
      </x:c>
      <x:c r="F70" s="216" t="inlineStr">
        <x:is>
          <x:t xml:space="preserve">VIP</x:t>
        </x:is>
      </x:c>
      <x:c r="G70" s="216" t="inlineStr">
        <x:is>
          <x:t xml:space="preserve">Giacaman García, Sergio</x:t>
        </x:is>
      </x:c>
      <x:c r="H70" s="216" t="inlineStr">
        <x:is>
          <x:t xml:space="preserve">Sergio</x:t>
        </x:is>
      </x:c>
      <x:c r="I70" s="216" t="inlineStr">
        <x:is>
          <x:t xml:space="preserve">Giacaman</x:t>
        </x:is>
      </x:c>
      <x:c r="J70" s="216" t="inlineStr">
        <x:is>
          <x:t xml:space="preserve">García</x:t>
        </x:is>
      </x:c>
      <x:c r="K70" s="216" t="inlineStr">
        <x:is>
          <x:t xml:space="preserve">Pendiente</x:t>
        </x:is>
      </x:c>
      <x:c r="L70" s="216" t="inlineStr">
        <x:is>
          <x:t xml:space="preserve">Gobernador Región Bio Bio</x:t>
        </x:is>
      </x:c>
      <x:c r="M70" s="216" t="n"/>
      <x:c r="N70" s="217" t="n">
        <x:f>IFERROR(VALUE(B70),9999)</x:f>
        <x:v>69</x:v>
      </x:c>
      <x:c r="O70" s="217" t="str">
        <x:f>IF(AND($D70=PARAMETROS!$B$2,$F70=PARAMETROS!$B$3,$G70&lt;&gt;"",UPPER(TRIM($K70))&lt;&gt;"NO"),"SI","NO")</x:f>
        <x:v>SI</x:v>
      </x:c>
      <x:c r="P70" s="217" t="n">
        <x:f>IF($O70="SI",COUNTIFS($O$2:O70,"SI"),"")</x:f>
        <x:v>54</x:v>
      </x:c>
      <x:c r="Q70" s="217" t="str">
        <x:f>IF($O70="SI",IFERROR(INDEX('ASIGNACION AUTOMATICA'!$D:$D,MATCH($G70,'ASIGNACION AUTOMATICA'!$J:$J,0)),""),"")</x:f>
        <x:v>A23</x:v>
      </x:c>
    </x:row>
    <x:row r="71" s="115" customFormat="1" ht="17.100000381469727" customHeight="1">
      <x:c r="A71" s="218" t="n">
        <x:f>ROW()-1</x:f>
        <x:v>70</x:v>
      </x:c>
      <x:c r="B71" s="218" t="n">
        <x:v>70</x:v>
      </x:c>
      <x:c r="C71" s="218" t="inlineStr">
        <x:is>
          <x:t xml:space="preserve">Categoría PDF usada como referencia: Gobernador Regional</x:t>
        </x:is>
      </x:c>
      <x:c r="D71" s="218" t="inlineStr">
        <x:is>
          <x:t xml:space="preserve">OPA</x:t>
        </x:is>
      </x:c>
      <x:c r="E71" s="218" t="inlineStr">
        <x:is>
          <x:t xml:space="preserve">Gobernador</x:t>
        </x:is>
      </x:c>
      <x:c r="F71" s="218" t="inlineStr">
        <x:is>
          <x:t xml:space="preserve">VIP</x:t>
        </x:is>
      </x:c>
      <x:c r="G71" s="218" t="inlineStr">
        <x:is>
          <x:t xml:space="preserve">Flies Añon, Jorge</x:t>
        </x:is>
      </x:c>
      <x:c r="H71" s="218" t="inlineStr">
        <x:is>
          <x:t xml:space="preserve">Jorge</x:t>
        </x:is>
      </x:c>
      <x:c r="I71" s="218" t="inlineStr">
        <x:is>
          <x:t xml:space="preserve">Flies</x:t>
        </x:is>
      </x:c>
      <x:c r="J71" s="218" t="inlineStr">
        <x:is>
          <x:t xml:space="preserve">Añon</x:t>
        </x:is>
      </x:c>
      <x:c r="K71" s="218" t="inlineStr">
        <x:is>
          <x:t xml:space="preserve">Pendiente</x:t>
        </x:is>
      </x:c>
      <x:c r="L71" s="218" t="inlineStr">
        <x:is>
          <x:t xml:space="preserve">Gobernador Región de Magallanes</x:t>
        </x:is>
      </x:c>
      <x:c r="M71" s="218" t="n"/>
      <x:c r="N71" s="219" t="n">
        <x:f>IFERROR(VALUE(B71),9999)</x:f>
        <x:v>70</x:v>
      </x:c>
      <x:c r="O71" s="219" t="str">
        <x:f>IF(AND($D71=PARAMETROS!$B$2,$F71=PARAMETROS!$B$3,$G71&lt;&gt;"",UPPER(TRIM($K71))&lt;&gt;"NO"),"SI","NO")</x:f>
        <x:v>SI</x:v>
      </x:c>
      <x:c r="P71" s="219" t="n">
        <x:f>IF($O71="SI",COUNTIFS($O$2:O71,"SI"),"")</x:f>
        <x:v>55</x:v>
      </x:c>
      <x:c r="Q71" s="219" t="str">
        <x:f>IF($O71="SI",IFERROR(INDEX('ASIGNACION AUTOMATICA'!$D:$D,MATCH($G71,'ASIGNACION AUTOMATICA'!$J:$J,0)),""),"")</x:f>
        <x:v>A23</x:v>
      </x:c>
    </x:row>
    <x:row r="72" s="115" customFormat="1" ht="17.100000381469727" customHeight="1">
      <x:c r="A72" s="216" t="n">
        <x:f>ROW()-1</x:f>
        <x:v>71</x:v>
      </x:c>
      <x:c r="B72" s="216" t="n">
        <x:v>71</x:v>
      </x:c>
      <x:c r="C72" s="216" t="inlineStr">
        <x:is>
          <x:t xml:space="preserve">Categoría PDF usada como referencia: Delegado Presidencial Regional</x:t>
        </x:is>
      </x:c>
      <x:c r="D72" s="216" t="inlineStr">
        <x:is>
          <x:t xml:space="preserve">OPA</x:t>
        </x:is>
      </x:c>
      <x:c r="E72" s="216" t="inlineStr">
        <x:is>
          <x:t xml:space="preserve">Delegado Presidencial</x:t>
        </x:is>
      </x:c>
      <x:c r="F72" s="216" t="inlineStr">
        <x:is>
          <x:t xml:space="preserve">VIP</x:t>
        </x:is>
      </x:c>
      <x:c r="G72" s="216" t="inlineStr">
        <x:is>
          <x:t xml:space="preserve">Anativia Zamora, Julio</x:t>
        </x:is>
      </x:c>
      <x:c r="H72" s="216" t="inlineStr">
        <x:is>
          <x:t xml:space="preserve">Julio</x:t>
        </x:is>
      </x:c>
      <x:c r="I72" s="216" t="inlineStr">
        <x:is>
          <x:t xml:space="preserve">Anativia</x:t>
        </x:is>
      </x:c>
      <x:c r="J72" s="216" t="inlineStr">
        <x:is>
          <x:t xml:space="preserve">Zamora</x:t>
        </x:is>
      </x:c>
      <x:c r="K72" s="216" t="inlineStr">
        <x:is>
          <x:t xml:space="preserve">SI</x:t>
        </x:is>
      </x:c>
      <x:c r="L72" s="216" t="inlineStr">
        <x:is>
          <x:t xml:space="preserve">Delegado Presidencial Región de Bio Bio</x:t>
        </x:is>
      </x:c>
      <x:c r="M72" s="216" t="n"/>
      <x:c r="N72" s="217" t="n">
        <x:f>IFERROR(VALUE(B72),9999)</x:f>
        <x:v>71</x:v>
      </x:c>
      <x:c r="O72" s="217" t="str">
        <x:f>IF(AND($D72=PARAMETROS!$B$2,$F72=PARAMETROS!$B$3,$G72&lt;&gt;"",UPPER(TRIM($K72))&lt;&gt;"NO"),"SI","NO")</x:f>
        <x:v>SI</x:v>
      </x:c>
      <x:c r="P72" s="217" t="n">
        <x:f>IF($O72="SI",COUNTIFS($O$2:O72,"SI"),"")</x:f>
        <x:v>56</x:v>
      </x:c>
      <x:c r="Q72" s="217" t="str">
        <x:f>IF($O72="SI",IFERROR(INDEX('ASIGNACION AUTOMATICA'!$D:$D,MATCH($G72,'ASIGNACION AUTOMATICA'!$J:$J,0)),""),"")</x:f>
        <x:v>A23</x:v>
      </x:c>
    </x:row>
    <x:row r="73" s="115" customFormat="1" ht="17.100000381469727" customHeight="1">
      <x:c r="A73" s="218" t="n">
        <x:f>ROW()-1</x:f>
        <x:v>72</x:v>
      </x:c>
      <x:c r="B73" s="218" t="n">
        <x:v>72</x:v>
      </x:c>
      <x:c r="C73" s="218" t="inlineStr">
        <x:is>
          <x:t xml:space="preserve">Categoría PDF: Senadoras y Senadores; orden interno alfabético</x:t>
        </x:is>
      </x:c>
      <x:c r="D73" s="218" t="inlineStr">
        <x:is>
          <x:t xml:space="preserve">OPA</x:t>
        </x:is>
      </x:c>
      <x:c r="E73" s="218" t="inlineStr">
        <x:is>
          <x:t xml:space="preserve">Honorable Senador</x:t>
        </x:is>
      </x:c>
      <x:c r="F73" s="218" t="inlineStr">
        <x:is>
          <x:t xml:space="preserve">VIP</x:t>
        </x:is>
      </x:c>
      <x:c r="G73" s="218" t="inlineStr">
        <x:is>
          <x:t xml:space="preserve">Huenchumilla Jaramillo, Francisco</x:t>
        </x:is>
      </x:c>
      <x:c r="H73" s="218" t="inlineStr">
        <x:is>
          <x:t xml:space="preserve">Francisco</x:t>
        </x:is>
      </x:c>
      <x:c r="I73" s="218" t="inlineStr">
        <x:is>
          <x:t xml:space="preserve">Huenchumilla</x:t>
        </x:is>
      </x:c>
      <x:c r="J73" s="218" t="inlineStr">
        <x:is>
          <x:t xml:space="preserve">Jaramillo</x:t>
        </x:is>
      </x:c>
      <x:c r="K73" s="218" t="inlineStr">
        <x:is>
          <x:t xml:space="preserve">Pendiente</x:t>
        </x:is>
      </x:c>
      <x:c r="L73" s="218" t="inlineStr">
        <x:is>
          <x:t xml:space="preserve">Presidente Comisión de Defensa Nacional Cir. 11</x:t>
        </x:is>
      </x:c>
      <x:c r="M73" s="218" t="n"/>
      <x:c r="N73" s="219" t="n">
        <x:f>IFERROR(VALUE(B73),9999)</x:f>
        <x:v>72</x:v>
      </x:c>
      <x:c r="O73" s="219" t="str">
        <x:f>IF(AND($D73=PARAMETROS!$B$2,$F73=PARAMETROS!$B$3,$G73&lt;&gt;"",UPPER(TRIM($K73))&lt;&gt;"NO"),"SI","NO")</x:f>
        <x:v>SI</x:v>
      </x:c>
      <x:c r="P73" s="219" t="n">
        <x:f>IF($O73="SI",COUNTIFS($O$2:O73,"SI"),"")</x:f>
        <x:v>57</x:v>
      </x:c>
      <x:c r="Q73" s="219" t="str">
        <x:f>IF($O73="SI",IFERROR(INDEX('ASIGNACION AUTOMATICA'!$D:$D,MATCH($G73,'ASIGNACION AUTOMATICA'!$J:$J,0)),""),"")</x:f>
        <x:v>A23</x:v>
      </x:c>
    </x:row>
    <x:row r="74" s="115" customFormat="1" ht="17.100000381469727" customHeight="1">
      <x:c r="A74" s="216" t="n">
        <x:f>ROW()-1</x:f>
        <x:v>73</x:v>
      </x:c>
      <x:c r="B74" s="216" t="n">
        <x:v>73</x:v>
      </x:c>
      <x:c r="C74" s="216" t="inlineStr">
        <x:is>
          <x:t xml:space="preserve">Categoría PDF: Senadoras y Senadores; orden interno alfabético</x:t>
        </x:is>
      </x:c>
      <x:c r="D74" s="216" t="inlineStr">
        <x:is>
          <x:t xml:space="preserve">OPA</x:t>
        </x:is>
      </x:c>
      <x:c r="E74" s="216" t="inlineStr">
        <x:is>
          <x:t xml:space="preserve">Honorable Senador</x:t>
        </x:is>
      </x:c>
      <x:c r="F74" s="216" t="inlineStr">
        <x:is>
          <x:t xml:space="preserve">VIP</x:t>
        </x:is>
      </x:c>
      <x:c r="G74" s="216" t="inlineStr">
        <x:is>
          <x:t xml:space="preserve">Araya Guerrero, Pedro</x:t>
        </x:is>
      </x:c>
      <x:c r="H74" s="216" t="inlineStr">
        <x:is>
          <x:t xml:space="preserve">Pedro</x:t>
        </x:is>
      </x:c>
      <x:c r="I74" s="216" t="inlineStr">
        <x:is>
          <x:t xml:space="preserve">Araya</x:t>
        </x:is>
      </x:c>
      <x:c r="J74" s="216" t="inlineStr">
        <x:is>
          <x:t xml:space="preserve">Guerrero</x:t>
        </x:is>
      </x:c>
      <x:c r="K74" s="216" t="inlineStr">
        <x:is>
          <x:t xml:space="preserve">Pendiente</x:t>
        </x:is>
      </x:c>
      <x:c r="L74" s="216" t="inlineStr">
        <x:is>
          <x:t xml:space="preserve">Comisión de Defensa Nacional</x:t>
        </x:is>
      </x:c>
      <x:c r="M74" s="216" t="n"/>
      <x:c r="N74" s="217" t="n">
        <x:f>IFERROR(VALUE(B74),9999)</x:f>
        <x:v>73</x:v>
      </x:c>
      <x:c r="O74" s="217" t="str">
        <x:f>IF(AND($D74=PARAMETROS!$B$2,$F74=PARAMETROS!$B$3,$G74&lt;&gt;"",UPPER(TRIM($K74))&lt;&gt;"NO"),"SI","NO")</x:f>
        <x:v>SI</x:v>
      </x:c>
      <x:c r="P74" s="217" t="n">
        <x:f>IF($O74="SI",COUNTIFS($O$2:O74,"SI"),"")</x:f>
        <x:v>58</x:v>
      </x:c>
      <x:c r="Q74" s="217" t="str">
        <x:f>IF($O74="SI",IFERROR(INDEX('ASIGNACION AUTOMATICA'!$D:$D,MATCH($G74,'ASIGNACION AUTOMATICA'!$J:$J,0)),""),"")</x:f>
        <x:v>A23</x:v>
      </x:c>
    </x:row>
    <x:row r="75" s="115" customFormat="1" ht="17.100000381469727" customHeight="1">
      <x:c r="A75" s="218" t="n">
        <x:f>ROW()-1</x:f>
        <x:v>74</x:v>
      </x:c>
      <x:c r="B75" s="218" t="n">
        <x:v>74</x:v>
      </x:c>
      <x:c r="C75" s="218" t="inlineStr">
        <x:is>
          <x:t xml:space="preserve">Categoría PDF: Parlamentario/a en comisión; tratado como Diputadas y Diputados salvo revisión</x:t>
        </x:is>
      </x:c>
      <x:c r="D75" s="218" t="inlineStr">
        <x:is>
          <x:t xml:space="preserve">OPA</x:t>
        </x:is>
      </x:c>
      <x:c r="E75" s="218" t="inlineStr">
        <x:is>
          <x:t xml:space="preserve">Honorable Senador</x:t>
        </x:is>
      </x:c>
      <x:c r="F75" s="218" t="inlineStr">
        <x:is>
          <x:t xml:space="preserve">VIP</x:t>
        </x:is>
      </x:c>
      <x:c r="G75" s="218" t="inlineStr">
        <x:is>
          <x:t xml:space="preserve">Flores Oporto, Camila</x:t>
        </x:is>
      </x:c>
      <x:c r="H75" s="218" t="inlineStr">
        <x:is>
          <x:t xml:space="preserve">Camila</x:t>
        </x:is>
      </x:c>
      <x:c r="I75" s="218" t="inlineStr">
        <x:is>
          <x:t xml:space="preserve">Flores</x:t>
        </x:is>
      </x:c>
      <x:c r="J75" s="218" t="inlineStr">
        <x:is>
          <x:t xml:space="preserve">Oporto</x:t>
        </x:is>
      </x:c>
      <x:c r="K75" s="218" t="inlineStr">
        <x:is>
          <x:t xml:space="preserve">Pendiente</x:t>
        </x:is>
      </x:c>
      <x:c r="L75" s="218" t="inlineStr">
        <x:is>
          <x:t xml:space="preserve">Comisión de Defensa Nacional</x:t>
        </x:is>
      </x:c>
      <x:c r="M75" s="218" t="n"/>
      <x:c r="N75" s="219" t="n">
        <x:f>IFERROR(VALUE(B75),9999)</x:f>
        <x:v>74</x:v>
      </x:c>
      <x:c r="O75" s="219" t="str">
        <x:f>IF(AND($D75=PARAMETROS!$B$2,$F75=PARAMETROS!$B$3,$G75&lt;&gt;"",UPPER(TRIM($K75))&lt;&gt;"NO"),"SI","NO")</x:f>
        <x:v>SI</x:v>
      </x:c>
      <x:c r="P75" s="219" t="n">
        <x:f>IF($O75="SI",COUNTIFS($O$2:O75,"SI"),"")</x:f>
        <x:v>59</x:v>
      </x:c>
      <x:c r="Q75" s="219" t="str">
        <x:f>IF($O75="SI",IFERROR(INDEX('ASIGNACION AUTOMATICA'!$D:$D,MATCH($G75,'ASIGNACION AUTOMATICA'!$J:$J,0)),""),"")</x:f>
        <x:v>A23</x:v>
      </x:c>
    </x:row>
    <x:row r="76" s="115" customFormat="1" ht="17.100000381469727" customHeight="1">
      <x:c r="A76" s="216" t="n">
        <x:f>ROW()-1</x:f>
        <x:v>75</x:v>
      </x:c>
      <x:c r="B76" s="216" t="n">
        <x:v>75</x:v>
      </x:c>
      <x:c r="C76" s="216" t="inlineStr">
        <x:is>
          <x:t xml:space="preserve">Categoría PDF: Senadoras y Senadores; orden interno alfabético</x:t>
        </x:is>
      </x:c>
      <x:c r="D76" s="216" t="inlineStr">
        <x:is>
          <x:t xml:space="preserve">OPA</x:t>
        </x:is>
      </x:c>
      <x:c r="E76" s="216" t="inlineStr">
        <x:is>
          <x:t xml:space="preserve">Honorable Senador</x:t>
        </x:is>
      </x:c>
      <x:c r="F76" s="216" t="inlineStr">
        <x:is>
          <x:t xml:space="preserve">VIP</x:t>
        </x:is>
      </x:c>
      <x:c r="G76" s="216" t="inlineStr">
        <x:is>
          <x:t xml:space="preserve">Saavedra Chandía, Gastón</x:t>
        </x:is>
      </x:c>
      <x:c r="H76" s="216" t="inlineStr">
        <x:is>
          <x:t xml:space="preserve">Gastón</x:t>
        </x:is>
      </x:c>
      <x:c r="I76" s="216" t="inlineStr">
        <x:is>
          <x:t xml:space="preserve">Saavedra</x:t>
        </x:is>
      </x:c>
      <x:c r="J76" s="216" t="inlineStr">
        <x:is>
          <x:t xml:space="preserve">Chandía</x:t>
        </x:is>
      </x:c>
      <x:c r="K76" s="216" t="inlineStr">
        <x:is>
          <x:t xml:space="preserve">Pendiente</x:t>
        </x:is>
      </x:c>
      <x:c r="L76" s="216" t="inlineStr">
        <x:is>
          <x:t xml:space="preserve">Comisión de Defensa Nacional</x:t>
        </x:is>
      </x:c>
      <x:c r="M76" s="216" t="n"/>
      <x:c r="N76" s="217" t="n">
        <x:f>IFERROR(VALUE(B76),9999)</x:f>
        <x:v>75</x:v>
      </x:c>
      <x:c r="O76" s="217" t="str">
        <x:f>IF(AND($D76=PARAMETROS!$B$2,$F76=PARAMETROS!$B$3,$G76&lt;&gt;"",UPPER(TRIM($K76))&lt;&gt;"NO"),"SI","NO")</x:f>
        <x:v>SI</x:v>
      </x:c>
      <x:c r="P76" s="217" t="n">
        <x:f>IF($O76="SI",COUNTIFS($O$2:O76,"SI"),"")</x:f>
        <x:v>60</x:v>
      </x:c>
      <x:c r="Q76" s="217" t="str">
        <x:f>IF($O76="SI",IFERROR(INDEX('ASIGNACION AUTOMATICA'!$D:$D,MATCH($G76,'ASIGNACION AUTOMATICA'!$J:$J,0)),""),"")</x:f>
        <x:v>A23</x:v>
      </x:c>
    </x:row>
    <x:row r="77" s="115" customFormat="1" ht="17.100000381469727" customHeight="1">
      <x:c r="A77" s="218" t="n">
        <x:f>ROW()-1</x:f>
        <x:v>76</x:v>
      </x:c>
      <x:c r="B77" s="218" t="n">
        <x:v>76</x:v>
      </x:c>
      <x:c r="C77" s="218" t="inlineStr">
        <x:is>
          <x:t xml:space="preserve">Categoría PDF: Parlamentario/a en comisión; tratado como Diputadas y Diputados salvo revisión</x:t>
        </x:is>
      </x:c>
      <x:c r="D77" s="218" t="inlineStr">
        <x:is>
          <x:t xml:space="preserve">OPA</x:t>
        </x:is>
      </x:c>
      <x:c r="E77" s="218" t="inlineStr">
        <x:is>
          <x:t xml:space="preserve">Honorable Senador</x:t>
        </x:is>
      </x:c>
      <x:c r="F77" s="218" t="inlineStr">
        <x:is>
          <x:t xml:space="preserve">VIP</x:t>
        </x:is>
      </x:c>
      <x:c r="G77" s="218" t="inlineStr">
        <x:is>
          <x:t xml:space="preserve">Vial Maceratta, Cristián</x:t>
        </x:is>
      </x:c>
      <x:c r="H77" s="218" t="inlineStr">
        <x:is>
          <x:t xml:space="preserve">Cristián</x:t>
        </x:is>
      </x:c>
      <x:c r="I77" s="218" t="inlineStr">
        <x:is>
          <x:t xml:space="preserve">Vial</x:t>
        </x:is>
      </x:c>
      <x:c r="J77" s="218" t="inlineStr">
        <x:is>
          <x:t xml:space="preserve">Maceratta</x:t>
        </x:is>
      </x:c>
      <x:c r="K77" s="218" t="inlineStr">
        <x:is>
          <x:t xml:space="preserve">Pendiente</x:t>
        </x:is>
      </x:c>
      <x:c r="L77" s="218" t="inlineStr">
        <x:is>
          <x:t xml:space="preserve">Comisión de Defensa Nacional</x:t>
        </x:is>
      </x:c>
      <x:c r="M77" s="218" t="n"/>
      <x:c r="N77" s="219" t="n">
        <x:f>IFERROR(VALUE(B77),9999)</x:f>
        <x:v>76</x:v>
      </x:c>
      <x:c r="O77" s="219" t="str">
        <x:f>IF(AND($D77=PARAMETROS!$B$2,$F77=PARAMETROS!$B$3,$G77&lt;&gt;"",UPPER(TRIM($K77))&lt;&gt;"NO"),"SI","NO")</x:f>
        <x:v>SI</x:v>
      </x:c>
      <x:c r="P77" s="219" t="n">
        <x:f>IF($O77="SI",COUNTIFS($O$2:O77,"SI"),"")</x:f>
        <x:v>61</x:v>
      </x:c>
      <x:c r="Q77" s="219" t="str">
        <x:f>IF($O77="SI",IFERROR(INDEX('ASIGNACION AUTOMATICA'!$D:$D,MATCH($G77,'ASIGNACION AUTOMATICA'!$J:$J,0)),""),"")</x:f>
        <x:v>A23</x:v>
      </x:c>
    </x:row>
    <x:row r="78" s="115" customFormat="1" ht="17.100000381469727" customHeight="1">
      <x:c r="A78" s="216" t="n">
        <x:f>ROW()-1</x:f>
        <x:v>77</x:v>
      </x:c>
      <x:c r="B78" s="216" t="n">
        <x:v>77</x:v>
      </x:c>
      <x:c r="C78" s="216" t="inlineStr">
        <x:is>
          <x:t xml:space="preserve">Categoría PDF: Senadoras y Senadores; orden interno alfabético</x:t>
        </x:is>
      </x:c>
      <x:c r="D78" s="216" t="inlineStr">
        <x:is>
          <x:t xml:space="preserve">OPA</x:t>
        </x:is>
      </x:c>
      <x:c r="E78" s="216" t="inlineStr">
        <x:is>
          <x:t xml:space="preserve">Honorable Senador</x:t>
        </x:is>
      </x:c>
      <x:c r="F78" s="216" t="inlineStr">
        <x:is>
          <x:t xml:space="preserve">VIP</x:t>
        </x:is>
      </x:c>
      <x:c r="G78" s="216" t="inlineStr">
        <x:is>
          <x:t xml:space="preserve">Edwards Silva, Rojo</x:t>
        </x:is>
      </x:c>
      <x:c r="H78" s="216" t="inlineStr">
        <x:is>
          <x:t xml:space="preserve">Rojo</x:t>
        </x:is>
      </x:c>
      <x:c r="I78" s="216" t="inlineStr">
        <x:is>
          <x:t xml:space="preserve">Edwards</x:t>
        </x:is>
      </x:c>
      <x:c r="J78" s="216" t="inlineStr">
        <x:is>
          <x:t xml:space="preserve">Silva</x:t>
        </x:is>
      </x:c>
      <x:c r="K78" s="216" t="inlineStr">
        <x:is>
          <x:t xml:space="preserve">Pendiente</x:t>
        </x:is>
      </x:c>
      <x:c r="L78" s="216" t="inlineStr">
        <x:is>
          <x:t xml:space="preserve">Presidente de la Comisión de Desafíos del Futuro, Ciencia, Tecnología e Innovación</x:t>
        </x:is>
      </x:c>
      <x:c r="M78" s="216" t="n"/>
      <x:c r="N78" s="217" t="n">
        <x:f>IFERROR(VALUE(B78),9999)</x:f>
        <x:v>77</x:v>
      </x:c>
      <x:c r="O78" s="217" t="str">
        <x:f>IF(AND($D78=PARAMETROS!$B$2,$F78=PARAMETROS!$B$3,$G78&lt;&gt;"",UPPER(TRIM($K78))&lt;&gt;"NO"),"SI","NO")</x:f>
        <x:v>SI</x:v>
      </x:c>
      <x:c r="P78" s="217" t="n">
        <x:f>IF($O78="SI",COUNTIFS($O$2:O78,"SI"),"")</x:f>
        <x:v>62</x:v>
      </x:c>
      <x:c r="Q78" s="217" t="str">
        <x:f>IF($O78="SI",IFERROR(INDEX('ASIGNACION AUTOMATICA'!$D:$D,MATCH($G78,'ASIGNACION AUTOMATICA'!$J:$J,0)),""),"")</x:f>
        <x:v>A23</x:v>
      </x:c>
    </x:row>
    <x:row r="79" s="115" customFormat="1" ht="17.100000381469727" customHeight="1">
      <x:c r="A79" s="218" t="n">
        <x:f>ROW()-1</x:f>
        <x:v>78</x:v>
      </x:c>
      <x:c r="B79" s="218" t="n">
        <x:v>78</x:v>
      </x:c>
      <x:c r="C79" s="218" t="inlineStr">
        <x:is>
          <x:t xml:space="preserve">Categoría PDF: Parlamentario/a en comisión; tratado como Diputadas y Diputados salvo revisión</x:t>
        </x:is>
      </x:c>
      <x:c r="D79" s="218" t="inlineStr">
        <x:is>
          <x:t xml:space="preserve">OPA</x:t>
        </x:is>
      </x:c>
      <x:c r="E79" s="218" t="inlineStr">
        <x:is>
          <x:t xml:space="preserve">Honorable Senador</x:t>
        </x:is>
      </x:c>
      <x:c r="F79" s="218" t="inlineStr">
        <x:is>
          <x:t xml:space="preserve">VIP</x:t>
        </x:is>
      </x:c>
      <x:c r="G79" s="218" t="inlineStr">
        <x:is>
          <x:t xml:space="preserve">Celis Araya, Ricardo</x:t>
        </x:is>
      </x:c>
      <x:c r="H79" s="218" t="inlineStr">
        <x:is>
          <x:t xml:space="preserve">Ricardo</x:t>
        </x:is>
      </x:c>
      <x:c r="I79" s="218" t="inlineStr">
        <x:is>
          <x:t xml:space="preserve">Celis</x:t>
        </x:is>
      </x:c>
      <x:c r="J79" s="218" t="inlineStr">
        <x:is>
          <x:t xml:space="preserve">Araya</x:t>
        </x:is>
      </x:c>
      <x:c r="K79" s="218" t="inlineStr">
        <x:is>
          <x:t xml:space="preserve">Pendiente</x:t>
        </x:is>
      </x:c>
      <x:c r="L79" s="218" t="inlineStr">
        <x:is>
          <x:t xml:space="preserve">Comisión de Desafíos del Futuro, Ciencia, Tecnología e Innovación</x:t>
        </x:is>
      </x:c>
      <x:c r="M79" s="218" t="n"/>
      <x:c r="N79" s="219" t="n">
        <x:f>IFERROR(VALUE(B79),9999)</x:f>
        <x:v>78</x:v>
      </x:c>
      <x:c r="O79" s="219" t="str">
        <x:f>IF(AND($D79=PARAMETROS!$B$2,$F79=PARAMETROS!$B$3,$G79&lt;&gt;"",UPPER(TRIM($K79))&lt;&gt;"NO"),"SI","NO")</x:f>
        <x:v>SI</x:v>
      </x:c>
      <x:c r="P79" s="219" t="n">
        <x:f>IF($O79="SI",COUNTIFS($O$2:O79,"SI"),"")</x:f>
        <x:v>63</x:v>
      </x:c>
      <x:c r="Q79" s="219" t="str">
        <x:f>IF($O79="SI",IFERROR(INDEX('ASIGNACION AUTOMATICA'!$D:$D,MATCH($G79,'ASIGNACION AUTOMATICA'!$J:$J,0)),""),"")</x:f>
        <x:v>A23</x:v>
      </x:c>
    </x:row>
    <x:row r="80" s="115" customFormat="1" ht="17.100000381469727" customHeight="1">
      <x:c r="A80" s="216" t="n">
        <x:f>ROW()-1</x:f>
        <x:v>79</x:v>
      </x:c>
      <x:c r="B80" s="216" t="n">
        <x:v>79</x:v>
      </x:c>
      <x:c r="C80" s="216" t="inlineStr">
        <x:is>
          <x:t xml:space="preserve">Categoría PDF: Parlamentario/a en comisión; tratado como Diputadas y Diputados salvo revisión</x:t>
        </x:is>
      </x:c>
      <x:c r="D80" s="216" t="inlineStr">
        <x:is>
          <x:t xml:space="preserve">OPA</x:t>
        </x:is>
      </x:c>
      <x:c r="E80" s="216" t="inlineStr">
        <x:is>
          <x:t xml:space="preserve">Honorable Senador</x:t>
        </x:is>
      </x:c>
      <x:c r="F80" s="216" t="inlineStr">
        <x:is>
          <x:t xml:space="preserve">VIP</x:t>
        </x:is>
      </x:c>
      <x:c r="G80" s="216" t="inlineStr">
        <x:is>
          <x:t xml:space="preserve">Cicardini Milla, Daniella</x:t>
        </x:is>
      </x:c>
      <x:c r="H80" s="216" t="inlineStr">
        <x:is>
          <x:t xml:space="preserve">Daniella</x:t>
        </x:is>
      </x:c>
      <x:c r="I80" s="216" t="inlineStr">
        <x:is>
          <x:t xml:space="preserve">Cicardini</x:t>
        </x:is>
      </x:c>
      <x:c r="J80" s="216" t="inlineStr">
        <x:is>
          <x:t xml:space="preserve">Milla</x:t>
        </x:is>
      </x:c>
      <x:c r="K80" s="216" t="inlineStr">
        <x:is>
          <x:t xml:space="preserve">Pendiente</x:t>
        </x:is>
      </x:c>
      <x:c r="L80" s="216" t="inlineStr">
        <x:is>
          <x:t xml:space="preserve">Comisión de Desafíos del Futuro, Ciencia, Tecnología e Innovación</x:t>
        </x:is>
      </x:c>
      <x:c r="M80" s="216" t="n"/>
      <x:c r="N80" s="217" t="n">
        <x:f>IFERROR(VALUE(B80),9999)</x:f>
        <x:v>79</x:v>
      </x:c>
      <x:c r="O80" s="217" t="str">
        <x:f>IF(AND($D80=PARAMETROS!$B$2,$F80=PARAMETROS!$B$3,$G80&lt;&gt;"",UPPER(TRIM($K80))&lt;&gt;"NO"),"SI","NO")</x:f>
        <x:v>SI</x:v>
      </x:c>
      <x:c r="P80" s="217" t="n">
        <x:f>IF($O80="SI",COUNTIFS($O$2:O80,"SI"),"")</x:f>
        <x:v>64</x:v>
      </x:c>
      <x:c r="Q80" s="217" t="str">
        <x:f>IF($O80="SI",IFERROR(INDEX('ASIGNACION AUTOMATICA'!$D:$D,MATCH($G80,'ASIGNACION AUTOMATICA'!$J:$J,0)),""),"")</x:f>
        <x:v>A23</x:v>
      </x:c>
    </x:row>
    <x:row r="81" s="115" customFormat="1" ht="17.100000381469727" customHeight="1">
      <x:c r="A81" s="218" t="n">
        <x:f>ROW()-1</x:f>
        <x:v>80</x:v>
      </x:c>
      <x:c r="B81" s="218" t="n">
        <x:v>80</x:v>
      </x:c>
      <x:c r="C81" s="218" t="inlineStr">
        <x:is>
          <x:t xml:space="preserve">Categoría PDF: Senadoras y Senadores; orden interno alfabético</x:t>
        </x:is>
      </x:c>
      <x:c r="D81" s="218" t="inlineStr">
        <x:is>
          <x:t xml:space="preserve">OPA</x:t>
        </x:is>
      </x:c>
      <x:c r="E81" s="218" t="inlineStr">
        <x:is>
          <x:t xml:space="preserve">Honorable Senador</x:t>
        </x:is>
      </x:c>
      <x:c r="F81" s="218" t="inlineStr">
        <x:is>
          <x:t xml:space="preserve">VIP</x:t>
        </x:is>
      </x:c>
      <x:c r="G81" s="218" t="inlineStr">
        <x:is>
          <x:t xml:space="preserve">Cruz-coke Carvallo, Luciano</x:t>
        </x:is>
      </x:c>
      <x:c r="H81" s="218" t="inlineStr">
        <x:is>
          <x:t xml:space="preserve">Luciano</x:t>
        </x:is>
      </x:c>
      <x:c r="I81" s="218" t="inlineStr">
        <x:is>
          <x:t xml:space="preserve">Cruz-coke</x:t>
        </x:is>
      </x:c>
      <x:c r="J81" s="218" t="inlineStr">
        <x:is>
          <x:t xml:space="preserve">Carvallo</x:t>
        </x:is>
      </x:c>
      <x:c r="K81" s="218" t="inlineStr">
        <x:is>
          <x:t xml:space="preserve">NO</x:t>
        </x:is>
      </x:c>
      <x:c r="L81" s="218" t="inlineStr">
        <x:is>
          <x:t xml:space="preserve">Comisión de Desafíos del Futuro, Ciencia, Tecnología e Innovación</x:t>
        </x:is>
      </x:c>
      <x:c r="M81" s="218" t="n"/>
      <x:c r="N81" s="219" t="n">
        <x:f>IFERROR(VALUE(B81),9999)</x:f>
        <x:v>80</x:v>
      </x:c>
      <x:c r="O81" s="219" t="str">
        <x:f>IF(AND($D81=PARAMETROS!$B$2,$F81=PARAMETROS!$B$3,$G81&lt;&gt;"",UPPER(TRIM($K81))&lt;&gt;"NO"),"SI","NO")</x:f>
        <x:v>NO</x:v>
      </x:c>
      <x:c r="P81" s="219" t="str">
        <x:f>IF($O81="SI",COUNTIFS($O$2:O81,"SI"),"")</x:f>
      </x:c>
      <x:c r="Q81" s="219" t="str">
        <x:f>IF($O81="SI",IFERROR(INDEX('ASIGNACION AUTOMATICA'!$D:$D,MATCH($G81,'ASIGNACION AUTOMATICA'!$J:$J,0)),""),"")</x:f>
      </x:c>
    </x:row>
    <x:row r="82" s="115" customFormat="1" ht="17.100000381469727" customHeight="1">
      <x:c r="A82" s="216" t="n">
        <x:f>ROW()-1</x:f>
        <x:v>81</x:v>
      </x:c>
      <x:c r="B82" s="216" t="n">
        <x:v>81</x:v>
      </x:c>
      <x:c r="C82" s="216" t="inlineStr">
        <x:is>
          <x:t xml:space="preserve">Categoría PDF: Senadoras y Senadores; orden interno alfabético</x:t>
        </x:is>
      </x:c>
      <x:c r="D82" s="216" t="inlineStr">
        <x:is>
          <x:t xml:space="preserve">OPA</x:t>
        </x:is>
      </x:c>
      <x:c r="E82" s="216" t="inlineStr">
        <x:is>
          <x:t xml:space="preserve">Honorable Senador</x:t>
        </x:is>
      </x:c>
      <x:c r="F82" s="216" t="inlineStr">
        <x:is>
          <x:t xml:space="preserve">VIP</x:t>
        </x:is>
      </x:c>
      <x:c r="G82" s="216" t="inlineStr">
        <x:is>
          <x:t xml:space="preserve">Ossandón Irarrázabal, Manuel José</x:t>
        </x:is>
      </x:c>
      <x:c r="H82" s="216" t="inlineStr">
        <x:is>
          <x:t xml:space="preserve">Manuel José</x:t>
        </x:is>
      </x:c>
      <x:c r="I82" s="216" t="inlineStr">
        <x:is>
          <x:t xml:space="preserve">Ossandón</x:t>
        </x:is>
      </x:c>
      <x:c r="J82" s="216" t="inlineStr">
        <x:is>
          <x:t xml:space="preserve">Irarrázabal</x:t>
        </x:is>
      </x:c>
      <x:c r="K82" s="216" t="inlineStr">
        <x:is>
          <x:t xml:space="preserve">Pendiente</x:t>
        </x:is>
      </x:c>
      <x:c r="L82" s="216" t="inlineStr">
        <x:is>
          <x:t xml:space="preserve">Comisión de Desafíos del Futuro, Ciencia, Tecnología e Innovación</x:t>
        </x:is>
      </x:c>
      <x:c r="M82" s="216" t="n"/>
      <x:c r="N82" s="217" t="n">
        <x:f>IFERROR(VALUE(B82),9999)</x:f>
        <x:v>81</x:v>
      </x:c>
      <x:c r="O82" s="217" t="str">
        <x:f>IF(AND($D82=PARAMETROS!$B$2,$F82=PARAMETROS!$B$3,$G82&lt;&gt;"",UPPER(TRIM($K82))&lt;&gt;"NO"),"SI","NO")</x:f>
        <x:v>SI</x:v>
      </x:c>
      <x:c r="P82" s="217" t="n">
        <x:f>IF($O82="SI",COUNTIFS($O$2:O82,"SI"),"")</x:f>
        <x:v>65</x:v>
      </x:c>
      <x:c r="Q82" s="217" t="str">
        <x:f>IF($O82="SI",IFERROR(INDEX('ASIGNACION AUTOMATICA'!$D:$D,MATCH($G82,'ASIGNACION AUTOMATICA'!$J:$J,0)),""),"")</x:f>
        <x:v>A23</x:v>
      </x:c>
    </x:row>
    <x:row r="83" s="115" customFormat="1" ht="17.100000381469727" customHeight="1">
      <x:c r="A83" s="218" t="n">
        <x:f>ROW()-1</x:f>
        <x:v>82</x:v>
      </x:c>
      <x:c r="B83" s="218" t="n">
        <x:v>82</x:v>
      </x:c>
      <x:c r="C83" s="218" t="inlineStr">
        <x:is>
          <x:t xml:space="preserve">Categoría PDF: Senadoras y Senadores; orden interno alfabético</x:t>
        </x:is>
      </x:c>
      <x:c r="D83" s="218" t="inlineStr">
        <x:is>
          <x:t xml:space="preserve">OPA</x:t>
        </x:is>
      </x:c>
      <x:c r="E83" s="218" t="inlineStr">
        <x:is>
          <x:t xml:space="preserve">Honorable Senador</x:t>
        </x:is>
      </x:c>
      <x:c r="F83" s="218" t="inlineStr">
        <x:is>
          <x:t xml:space="preserve">VIP</x:t>
        </x:is>
      </x:c>
      <x:c r="G83" s="218" t="inlineStr">
        <x:is>
          <x:t xml:space="preserve">Keitel Bianchi, Sebastián</x:t>
        </x:is>
      </x:c>
      <x:c r="H83" s="218" t="inlineStr">
        <x:is>
          <x:t xml:space="preserve">Sebastián</x:t>
        </x:is>
      </x:c>
      <x:c r="I83" s="218" t="inlineStr">
        <x:is>
          <x:t xml:space="preserve">Keitel</x:t>
        </x:is>
      </x:c>
      <x:c r="J83" s="218" t="inlineStr">
        <x:is>
          <x:t xml:space="preserve">Bianchi</x:t>
        </x:is>
      </x:c>
      <x:c r="K83" s="218" t="inlineStr">
        <x:is>
          <x:t xml:space="preserve">Pendiente</x:t>
        </x:is>
      </x:c>
      <x:c r="L83" s="218" t="inlineStr">
        <x:is>
          <x:t xml:space="preserve">Circunscripción 10 Región Biobío</x:t>
        </x:is>
      </x:c>
      <x:c r="M83" s="218" t="n"/>
      <x:c r="N83" s="219" t="n">
        <x:f>IFERROR(VALUE(B83),9999)</x:f>
        <x:v>82</x:v>
      </x:c>
      <x:c r="O83" s="219" t="str">
        <x:f>IF(AND($D83=PARAMETROS!$B$2,$F83=PARAMETROS!$B$3,$G83&lt;&gt;"",UPPER(TRIM($K83))&lt;&gt;"NO"),"SI","NO")</x:f>
        <x:v>SI</x:v>
      </x:c>
      <x:c r="P83" s="219" t="n">
        <x:f>IF($O83="SI",COUNTIFS($O$2:O83,"SI"),"")</x:f>
        <x:v>66</x:v>
      </x:c>
      <x:c r="Q83" s="219" t="str">
        <x:f>IF($O83="SI",IFERROR(INDEX('ASIGNACION AUTOMATICA'!$D:$D,MATCH($G83,'ASIGNACION AUTOMATICA'!$J:$J,0)),""),"")</x:f>
        <x:v>A23</x:v>
      </x:c>
    </x:row>
    <x:row r="84" s="115" customFormat="1" ht="17.100000381469727" customHeight="1">
      <x:c r="A84" s="216" t="n">
        <x:f>ROW()-1</x:f>
        <x:v>83</x:v>
      </x:c>
      <x:c r="B84" s="216" t="n">
        <x:v>83</x:v>
      </x:c>
      <x:c r="C84" s="216" t="inlineStr">
        <x:is>
          <x:t xml:space="preserve">Categoría PDF: Senadoras y Senadores; orden interno alfabético</x:t>
        </x:is>
      </x:c>
      <x:c r="D84" s="216" t="inlineStr">
        <x:is>
          <x:t xml:space="preserve">OPA</x:t>
        </x:is>
      </x:c>
      <x:c r="E84" s="216" t="inlineStr">
        <x:is>
          <x:t xml:space="preserve">Honorable Senador</x:t>
        </x:is>
      </x:c>
      <x:c r="F84" s="216" t="inlineStr">
        <x:is>
          <x:t xml:space="preserve">VIP</x:t>
        </x:is>
      </x:c>
      <x:c r="G84" s="216" t="inlineStr">
        <x:is>
          <x:t xml:space="preserve">Van Rysselberghe Herrera, Enrique</x:t>
        </x:is>
      </x:c>
      <x:c r="H84" s="216" t="inlineStr">
        <x:is>
          <x:t xml:space="preserve">Enrique</x:t>
        </x:is>
      </x:c>
      <x:c r="I84" s="216" t="inlineStr">
        <x:is>
          <x:t xml:space="preserve">Van Rysselberghe</x:t>
        </x:is>
      </x:c>
      <x:c r="J84" s="216" t="inlineStr">
        <x:is>
          <x:t xml:space="preserve">Herrera</x:t>
        </x:is>
      </x:c>
      <x:c r="K84" s="216" t="inlineStr">
        <x:is>
          <x:t xml:space="preserve">Pendiente</x:t>
        </x:is>
      </x:c>
      <x:c r="L84" s="216" t="inlineStr">
        <x:is>
          <x:t xml:space="preserve">Circunscripción 10 Región Biobío</x:t>
        </x:is>
      </x:c>
      <x:c r="M84" s="216" t="n"/>
      <x:c r="N84" s="217" t="n">
        <x:f>IFERROR(VALUE(B84),9999)</x:f>
        <x:v>83</x:v>
      </x:c>
      <x:c r="O84" s="217" t="str">
        <x:f>IF(AND($D84=PARAMETROS!$B$2,$F84=PARAMETROS!$B$3,$G84&lt;&gt;"",UPPER(TRIM($K84))&lt;&gt;"NO"),"SI","NO")</x:f>
        <x:v>SI</x:v>
      </x:c>
      <x:c r="P84" s="217" t="n">
        <x:f>IF($O84="SI",COUNTIFS($O$2:O84,"SI"),"")</x:f>
        <x:v>67</x:v>
      </x:c>
      <x:c r="Q84" s="217" t="str">
        <x:f>IF($O84="SI",IFERROR(INDEX('ASIGNACION AUTOMATICA'!$D:$D,MATCH($G84,'ASIGNACION AUTOMATICA'!$J:$J,0)),""),"")</x:f>
        <x:v>A23</x:v>
      </x:c>
    </x:row>
    <x:row r="85" s="115" customFormat="1" ht="17.100000381469727" customHeight="1">
      <x:c r="A85" s="218" t="n">
        <x:f>ROW()-1</x:f>
        <x:v>84</x:v>
      </x:c>
      <x:c r="B85" s="218" t="n">
        <x:v>84</x:v>
      </x:c>
      <x:c r="C85" s="218" t="inlineStr">
        <x:is>
          <x:t xml:space="preserve">Categoría PDF: Senadoras y Senadores; orden interno alfabético</x:t>
        </x:is>
      </x:c>
      <x:c r="D85" s="218" t="inlineStr">
        <x:is>
          <x:t xml:space="preserve">OPA</x:t>
        </x:is>
      </x:c>
      <x:c r="E85" s="218" t="inlineStr">
        <x:is>
          <x:t xml:space="preserve">Honorable Senador</x:t>
        </x:is>
      </x:c>
      <x:c r="F85" s="218" t="inlineStr">
        <x:is>
          <x:t xml:space="preserve">VIP</x:t>
        </x:is>
      </x:c>
      <x:c r="G85" s="218" t="inlineStr">
        <x:is>
          <x:t xml:space="preserve">De Urresti Longton, Alfonso</x:t>
        </x:is>
      </x:c>
      <x:c r="H85" s="218" t="inlineStr">
        <x:is>
          <x:t xml:space="preserve">Alfonso</x:t>
        </x:is>
      </x:c>
      <x:c r="I85" s="218" t="inlineStr">
        <x:is>
          <x:t xml:space="preserve">De Urresti</x:t>
        </x:is>
      </x:c>
      <x:c r="J85" s="218" t="inlineStr">
        <x:is>
          <x:t xml:space="preserve">Longton</x:t>
        </x:is>
      </x:c>
      <x:c r="K85" s="218" t="inlineStr">
        <x:is>
          <x:t xml:space="preserve">Pendiente</x:t>
        </x:is>
      </x:c>
      <x:c r="L85" s="218" t="inlineStr">
        <x:is>
          <x:t xml:space="preserve">Senador de la República</x:t>
        </x:is>
      </x:c>
      <x:c r="M85" s="218" t="n"/>
      <x:c r="N85" s="219" t="n">
        <x:f>IFERROR(VALUE(B85),9999)</x:f>
        <x:v>84</x:v>
      </x:c>
      <x:c r="O85" s="219" t="str">
        <x:f>IF(AND($D85=PARAMETROS!$B$2,$F85=PARAMETROS!$B$3,$G85&lt;&gt;"",UPPER(TRIM($K85))&lt;&gt;"NO"),"SI","NO")</x:f>
        <x:v>SI</x:v>
      </x:c>
      <x:c r="P85" s="219" t="n">
        <x:f>IF($O85="SI",COUNTIFS($O$2:O85,"SI"),"")</x:f>
        <x:v>68</x:v>
      </x:c>
      <x:c r="Q85" s="219" t="str">
        <x:f>IF($O85="SI",IFERROR(INDEX('ASIGNACION AUTOMATICA'!$D:$D,MATCH($G85,'ASIGNACION AUTOMATICA'!$J:$J,0)),""),"")</x:f>
        <x:v>A23</x:v>
      </x:c>
    </x:row>
    <x:row r="86" s="115" customFormat="1" ht="17.100000381469727" customHeight="1">
      <x:c r="A86" s="216" t="n">
        <x:f>ROW()-1</x:f>
        <x:v>85</x:v>
      </x:c>
      <x:c r="B86" s="216" t="n">
        <x:v>85</x:v>
      </x:c>
      <x:c r="C86" s="216" t="inlineStr">
        <x:is>
          <x:t xml:space="preserve">Categoría PDF: Senadoras y Senadores; orden interno alfabético</x:t>
        </x:is>
      </x:c>
      <x:c r="D86" s="216" t="inlineStr">
        <x:is>
          <x:t xml:space="preserve">OPA</x:t>
        </x:is>
      </x:c>
      <x:c r="E86" s="216" t="inlineStr">
        <x:is>
          <x:t xml:space="preserve">Honorable Senador</x:t>
        </x:is>
      </x:c>
      <x:c r="F86" s="216" t="inlineStr">
        <x:is>
          <x:t xml:space="preserve">VIP</x:t>
        </x:is>
      </x:c>
      <x:c r="G86" s="216" t="inlineStr">
        <x:is>
          <x:t xml:space="preserve">Sanhueza Dueñas, Gustavo</x:t>
        </x:is>
      </x:c>
      <x:c r="H86" s="216" t="inlineStr">
        <x:is>
          <x:t xml:space="preserve">Gustavo</x:t>
        </x:is>
      </x:c>
      <x:c r="I86" s="216" t="inlineStr">
        <x:is>
          <x:t xml:space="preserve">Sanhueza</x:t>
        </x:is>
      </x:c>
      <x:c r="J86" s="216" t="inlineStr">
        <x:is>
          <x:t xml:space="preserve">Dueñas</x:t>
        </x:is>
      </x:c>
      <x:c r="K86" s="216" t="inlineStr">
        <x:is>
          <x:t xml:space="preserve">Pendiente</x:t>
        </x:is>
      </x:c>
      <x:c r="L86" s="216" t="inlineStr">
        <x:is>
          <x:t xml:space="preserve">Circunsripción Zona Ñuble</x:t>
        </x:is>
      </x:c>
      <x:c r="M86" s="216" t="n"/>
      <x:c r="N86" s="217" t="n">
        <x:f>IFERROR(VALUE(B86),9999)</x:f>
        <x:v>85</x:v>
      </x:c>
      <x:c r="O86" s="217" t="str">
        <x:f>IF(AND($D86=PARAMETROS!$B$2,$F86=PARAMETROS!$B$3,$G86&lt;&gt;"",UPPER(TRIM($K86))&lt;&gt;"NO"),"SI","NO")</x:f>
        <x:v>SI</x:v>
      </x:c>
      <x:c r="P86" s="217" t="n">
        <x:f>IF($O86="SI",COUNTIFS($O$2:O86,"SI"),"")</x:f>
        <x:v>69</x:v>
      </x:c>
      <x:c r="Q86" s="217" t="str">
        <x:f>IF($O86="SI",IFERROR(INDEX('ASIGNACION AUTOMATICA'!$D:$D,MATCH($G86,'ASIGNACION AUTOMATICA'!$J:$J,0)),""),"")</x:f>
        <x:v>A23</x:v>
      </x:c>
    </x:row>
    <x:row r="87" s="115" customFormat="1" ht="17.100000381469727" customHeight="1">
      <x:c r="A87" s="218" t="n">
        <x:f>ROW()-1</x:f>
        <x:v>86</x:v>
      </x:c>
      <x:c r="B87" s="218" t="n">
        <x:v>86</x:v>
      </x:c>
      <x:c r="C87" s="218" t="inlineStr">
        <x:is>
          <x:t xml:space="preserve">Categoría PDF: Senadoras y Senadores; orden interno alfabético</x:t>
        </x:is>
      </x:c>
      <x:c r="D87" s="218" t="inlineStr">
        <x:is>
          <x:t xml:space="preserve">OPA</x:t>
        </x:is>
      </x:c>
      <x:c r="E87" s="218" t="inlineStr">
        <x:is>
          <x:t xml:space="preserve">Honorable Senador</x:t>
        </x:is>
      </x:c>
      <x:c r="F87" s="218" t="inlineStr">
        <x:is>
          <x:t xml:space="preserve">VIP</x:t>
        </x:is>
      </x:c>
      <x:c r="G87" s="218" t="inlineStr">
        <x:is>
          <x:t xml:space="preserve">Carvajal Ambiado, Loreto</x:t>
        </x:is>
      </x:c>
      <x:c r="H87" s="218" t="inlineStr">
        <x:is>
          <x:t xml:space="preserve">Loreto</x:t>
        </x:is>
      </x:c>
      <x:c r="I87" s="218" t="inlineStr">
        <x:is>
          <x:t xml:space="preserve">Carvajal</x:t>
        </x:is>
      </x:c>
      <x:c r="J87" s="218" t="inlineStr">
        <x:is>
          <x:t xml:space="preserve">Ambiado</x:t>
        </x:is>
      </x:c>
      <x:c r="K87" s="218" t="inlineStr">
        <x:is>
          <x:t xml:space="preserve">Pendiente</x:t>
        </x:is>
      </x:c>
      <x:c r="L87" s="218" t="inlineStr">
        <x:is>
          <x:t xml:space="preserve">Circunsripción Zona Ñuble</x:t>
        </x:is>
      </x:c>
      <x:c r="M87" s="218" t="n"/>
      <x:c r="N87" s="219" t="n">
        <x:f>IFERROR(VALUE(B87),9999)</x:f>
        <x:v>86</x:v>
      </x:c>
      <x:c r="O87" s="219" t="str">
        <x:f>IF(AND($D87=PARAMETROS!$B$2,$F87=PARAMETROS!$B$3,$G87&lt;&gt;"",UPPER(TRIM($K87))&lt;&gt;"NO"),"SI","NO")</x:f>
        <x:v>SI</x:v>
      </x:c>
      <x:c r="P87" s="219" t="n">
        <x:f>IF($O87="SI",COUNTIFS($O$2:O87,"SI"),"")</x:f>
        <x:v>70</x:v>
      </x:c>
      <x:c r="Q87" s="219" t="str">
        <x:f>IF($O87="SI",IFERROR(INDEX('ASIGNACION AUTOMATICA'!$D:$D,MATCH($G87,'ASIGNACION AUTOMATICA'!$J:$J,0)),""),"")</x:f>
        <x:v>A23</x:v>
      </x:c>
    </x:row>
    <x:row r="88" s="115" customFormat="1" ht="17.100000381469727" customHeight="1">
      <x:c r="A88" s="216" t="n">
        <x:f>ROW()-1</x:f>
        <x:v>87</x:v>
      </x:c>
      <x:c r="B88" s="216" t="n">
        <x:v>87</x:v>
      </x:c>
      <x:c r="C88" s="216" t="inlineStr">
        <x:is>
          <x:t xml:space="preserve">Categoría PDF: Parlamentario/a en comisión; tratado como Diputadas y Diputados salvo revisión</x:t>
        </x:is>
      </x:c>
      <x:c r="D88" s="216" t="inlineStr">
        <x:is>
          <x:t xml:space="preserve">OPA</x:t>
        </x:is>
      </x:c>
      <x:c r="E88" s="216" t="inlineStr">
        <x:is>
          <x:t xml:space="preserve">Honorable Diputado</x:t>
        </x:is>
      </x:c>
      <x:c r="F88" s="216" t="inlineStr">
        <x:is>
          <x:t xml:space="preserve">VIP</x:t>
        </x:is>
      </x:c>
      <x:c r="G88" s="216" t="inlineStr">
        <x:is>
          <x:t xml:space="preserve">Carter Fernández, Álvaro</x:t>
        </x:is>
      </x:c>
      <x:c r="H88" s="216" t="inlineStr">
        <x:is>
          <x:t xml:space="preserve">Álvaro</x:t>
        </x:is>
      </x:c>
      <x:c r="I88" s="216" t="inlineStr">
        <x:is>
          <x:t xml:space="preserve">Carter</x:t>
        </x:is>
      </x:c>
      <x:c r="J88" s="216" t="inlineStr">
        <x:is>
          <x:t xml:space="preserve">Fernández</x:t>
        </x:is>
      </x:c>
      <x:c r="K88" s="216" t="inlineStr">
        <x:is>
          <x:t xml:space="preserve">SI</x:t>
        </x:is>
      </x:c>
      <x:c r="L88" s="216" t="inlineStr">
        <x:is>
          <x:t xml:space="preserve">Presidente de la Comisión de Defensa Nacional</x:t>
        </x:is>
      </x:c>
      <x:c r="M88" s="216" t="n"/>
      <x:c r="N88" s="217" t="n">
        <x:f>IFERROR(VALUE(B88),9999)</x:f>
        <x:v>87</x:v>
      </x:c>
      <x:c r="O88" s="217" t="str">
        <x:f>IF(AND($D88=PARAMETROS!$B$2,$F88=PARAMETROS!$B$3,$G88&lt;&gt;"",UPPER(TRIM($K88))&lt;&gt;"NO"),"SI","NO")</x:f>
        <x:v>SI</x:v>
      </x:c>
      <x:c r="P88" s="217" t="n">
        <x:f>IF($O88="SI",COUNTIFS($O$2:O88,"SI"),"")</x:f>
        <x:v>71</x:v>
      </x:c>
      <x:c r="Q88" s="217" t="str">
        <x:f>IF($O88="SI",IFERROR(INDEX('ASIGNACION AUTOMATICA'!$D:$D,MATCH($G88,'ASIGNACION AUTOMATICA'!$J:$J,0)),""),"")</x:f>
        <x:v>A23</x:v>
      </x:c>
    </x:row>
    <x:row r="89" s="115" customFormat="1" ht="17.100000381469727" customHeight="1">
      <x:c r="A89" s="218" t="n">
        <x:f>ROW()-1</x:f>
        <x:v>88</x:v>
      </x:c>
      <x:c r="B89" s="218" t="n">
        <x:v>88</x:v>
      </x:c>
      <x:c r="C89" s="218" t="inlineStr">
        <x:is>
          <x:t xml:space="preserve">Categoría PDF: Parlamentario/a en comisión; tratado como Diputadas y Diputados salvo revisión</x:t>
        </x:is>
      </x:c>
      <x:c r="D89" s="218" t="inlineStr">
        <x:is>
          <x:t xml:space="preserve">OPA</x:t>
        </x:is>
      </x:c>
      <x:c r="E89" s="218" t="inlineStr">
        <x:is>
          <x:t xml:space="preserve">Honorable Diputado</x:t>
        </x:is>
      </x:c>
      <x:c r="F89" s="218" t="inlineStr">
        <x:is>
          <x:t xml:space="preserve">VIP</x:t>
        </x:is>
      </x:c>
      <x:c r="G89" s="218" t="inlineStr">
        <x:is>
          <x:t xml:space="preserve">Barraza Gómez, Marcos</x:t>
        </x:is>
      </x:c>
      <x:c r="H89" s="218" t="inlineStr">
        <x:is>
          <x:t xml:space="preserve">Marcos</x:t>
        </x:is>
      </x:c>
      <x:c r="I89" s="218" t="inlineStr">
        <x:is>
          <x:t xml:space="preserve">Barraza</x:t>
        </x:is>
      </x:c>
      <x:c r="J89" s="218" t="inlineStr">
        <x:is>
          <x:t xml:space="preserve">Gómez</x:t>
        </x:is>
      </x:c>
      <x:c r="K89" s="218" t="inlineStr">
        <x:is>
          <x:t xml:space="preserve">Pendiente</x:t>
        </x:is>
      </x:c>
      <x:c r="L89" s="218" t="inlineStr">
        <x:is>
          <x:t xml:space="preserve">Integrante de la Comisión de Defensa Nacional</x:t>
        </x:is>
      </x:c>
      <x:c r="M89" s="218" t="n"/>
      <x:c r="N89" s="219" t="n">
        <x:f>IFERROR(VALUE(B89),9999)</x:f>
        <x:v>88</x:v>
      </x:c>
      <x:c r="O89" s="219" t="str">
        <x:f>IF(AND($D89=PARAMETROS!$B$2,$F89=PARAMETROS!$B$3,$G89&lt;&gt;"",UPPER(TRIM($K89))&lt;&gt;"NO"),"SI","NO")</x:f>
        <x:v>SI</x:v>
      </x:c>
      <x:c r="P89" s="219" t="n">
        <x:f>IF($O89="SI",COUNTIFS($O$2:O89,"SI"),"")</x:f>
        <x:v>72</x:v>
      </x:c>
      <x:c r="Q89" s="219" t="str">
        <x:f>IF($O89="SI",IFERROR(INDEX('ASIGNACION AUTOMATICA'!$D:$D,MATCH($G89,'ASIGNACION AUTOMATICA'!$J:$J,0)),""),"")</x:f>
        <x:v>A23</x:v>
      </x:c>
    </x:row>
    <x:row r="90" s="115" customFormat="1" ht="17.100000381469727" customHeight="1">
      <x:c r="A90" s="216" t="n">
        <x:f>ROW()-1</x:f>
        <x:v>89</x:v>
      </x:c>
      <x:c r="B90" s="216" t="n">
        <x:v>89</x:v>
      </x:c>
      <x:c r="C90" s="216" t="inlineStr">
        <x:is>
          <x:t xml:space="preserve">Categoría PDF: Parlamentario/a en comisión; tratado como Diputadas y Diputados salvo revisión</x:t>
        </x:is>
      </x:c>
      <x:c r="D90" s="216" t="inlineStr">
        <x:is>
          <x:t xml:space="preserve">OPA</x:t>
        </x:is>
      </x:c>
      <x:c r="E90" s="216" t="inlineStr">
        <x:is>
          <x:t xml:space="preserve">Honorable Diputado</x:t>
        </x:is>
      </x:c>
      <x:c r="F90" s="216" t="inlineStr">
        <x:is>
          <x:t xml:space="preserve">VIP</x:t>
        </x:is>
      </x:c>
      <x:c r="G90" s="216" t="inlineStr">
        <x:is>
          <x:t xml:space="preserve">Bassa Mercado, Jaime</x:t>
        </x:is>
      </x:c>
      <x:c r="H90" s="216" t="inlineStr">
        <x:is>
          <x:t xml:space="preserve">Jaime</x:t>
        </x:is>
      </x:c>
      <x:c r="I90" s="216" t="inlineStr">
        <x:is>
          <x:t xml:space="preserve">Bassa</x:t>
        </x:is>
      </x:c>
      <x:c r="J90" s="216" t="inlineStr">
        <x:is>
          <x:t xml:space="preserve">Mercado</x:t>
        </x:is>
      </x:c>
      <x:c r="K90" s="216" t="inlineStr">
        <x:is>
          <x:t xml:space="preserve">NO</x:t>
        </x:is>
      </x:c>
      <x:c r="L90" s="216" t="inlineStr">
        <x:is>
          <x:t xml:space="preserve">Integrante de la Comisión de Defensa Nacional</x:t>
        </x:is>
      </x:c>
      <x:c r="M90" s="216" t="n"/>
      <x:c r="N90" s="217" t="n">
        <x:f>IFERROR(VALUE(B90),9999)</x:f>
        <x:v>89</x:v>
      </x:c>
      <x:c r="O90" s="217" t="str">
        <x:f>IF(AND($D90=PARAMETROS!$B$2,$F90=PARAMETROS!$B$3,$G90&lt;&gt;"",UPPER(TRIM($K90))&lt;&gt;"NO"),"SI","NO")</x:f>
        <x:v>NO</x:v>
      </x:c>
      <x:c r="P90" s="217" t="str">
        <x:f>IF($O90="SI",COUNTIFS($O$2:O90,"SI"),"")</x:f>
      </x:c>
      <x:c r="Q90" s="217" t="str">
        <x:f>IF($O90="SI",IFERROR(INDEX('ASIGNACION AUTOMATICA'!$D:$D,MATCH($G90,'ASIGNACION AUTOMATICA'!$J:$J,0)),""),"")</x:f>
      </x:c>
    </x:row>
    <x:row r="91" s="115" customFormat="1" ht="17.100000381469727" customHeight="1">
      <x:c r="A91" s="218" t="n">
        <x:f>ROW()-1</x:f>
        <x:v>90</x:v>
      </x:c>
      <x:c r="B91" s="218" t="n">
        <x:v>90</x:v>
      </x:c>
      <x:c r="C91" s="218" t="inlineStr">
        <x:is>
          <x:t xml:space="preserve">Categoría PDF: Parlamentario/a en comisión; tratado como Diputadas y Diputados salvo revisión</x:t>
        </x:is>
      </x:c>
      <x:c r="D91" s="218" t="inlineStr">
        <x:is>
          <x:t xml:space="preserve">OPA</x:t>
        </x:is>
      </x:c>
      <x:c r="E91" s="218" t="inlineStr">
        <x:is>
          <x:t xml:space="preserve">Honorable Diputado</x:t>
        </x:is>
      </x:c>
      <x:c r="F91" s="218" t="inlineStr">
        <x:is>
          <x:t xml:space="preserve">VIP</x:t>
        </x:is>
      </x:c>
      <x:c r="G91" s="218" t="inlineStr">
        <x:is>
          <x:t xml:space="preserve">Brito Hasbún, Jorge</x:t>
        </x:is>
      </x:c>
      <x:c r="H91" s="218" t="inlineStr">
        <x:is>
          <x:t xml:space="preserve">Jorge</x:t>
        </x:is>
      </x:c>
      <x:c r="I91" s="218" t="inlineStr">
        <x:is>
          <x:t xml:space="preserve">Brito</x:t>
        </x:is>
      </x:c>
      <x:c r="J91" s="218" t="inlineStr">
        <x:is>
          <x:t xml:space="preserve">Hasbún</x:t>
        </x:is>
      </x:c>
      <x:c r="K91" s="218" t="inlineStr">
        <x:is>
          <x:t xml:space="preserve">Pendiente</x:t>
        </x:is>
      </x:c>
      <x:c r="L91" s="218" t="inlineStr">
        <x:is>
          <x:t xml:space="preserve">Integrante de la Comisión de Defensa Nacional</x:t>
        </x:is>
      </x:c>
      <x:c r="M91" s="218" t="n"/>
      <x:c r="N91" s="219" t="n">
        <x:f>IFERROR(VALUE(B91),9999)</x:f>
        <x:v>90</x:v>
      </x:c>
      <x:c r="O91" s="219" t="str">
        <x:f>IF(AND($D91=PARAMETROS!$B$2,$F91=PARAMETROS!$B$3,$G91&lt;&gt;"",UPPER(TRIM($K91))&lt;&gt;"NO"),"SI","NO")</x:f>
        <x:v>SI</x:v>
      </x:c>
      <x:c r="P91" s="219" t="n">
        <x:f>IF($O91="SI",COUNTIFS($O$2:O91,"SI"),"")</x:f>
        <x:v>73</x:v>
      </x:c>
      <x:c r="Q91" s="219" t="str">
        <x:f>IF($O91="SI",IFERROR(INDEX('ASIGNACION AUTOMATICA'!$D:$D,MATCH($G91,'ASIGNACION AUTOMATICA'!$J:$J,0)),""),"")</x:f>
        <x:v>A23</x:v>
      </x:c>
    </x:row>
    <x:row r="92" s="115" customFormat="1" ht="17.100000381469727" customHeight="1">
      <x:c r="A92" s="216" t="n">
        <x:f>ROW()-1</x:f>
        <x:v>91</x:v>
      </x:c>
      <x:c r="B92" s="216" t="n">
        <x:v>91</x:v>
      </x:c>
      <x:c r="C92" s="216" t="inlineStr">
        <x:is>
          <x:t xml:space="preserve">Categoría PDF: Parlamentario/a en comisión; tratado como Diputadas y Diputados salvo revisión</x:t>
        </x:is>
      </x:c>
      <x:c r="D92" s="216" t="inlineStr">
        <x:is>
          <x:t xml:space="preserve">OPA</x:t>
        </x:is>
      </x:c>
      <x:c r="E92" s="216" t="inlineStr">
        <x:is>
          <x:t xml:space="preserve">Honorable Diputado</x:t>
        </x:is>
      </x:c>
      <x:c r="F92" s="216" t="inlineStr">
        <x:is>
          <x:t xml:space="preserve">VIP</x:t>
        </x:is>
      </x:c>
      <x:c r="G92" s="216" t="inlineStr">
        <x:is>
          <x:t xml:space="preserve">Cuadrado Prats, Carlos</x:t>
        </x:is>
      </x:c>
      <x:c r="H92" s="216" t="inlineStr">
        <x:is>
          <x:t xml:space="preserve">Carlos</x:t>
        </x:is>
      </x:c>
      <x:c r="I92" s="216" t="inlineStr">
        <x:is>
          <x:t xml:space="preserve">Cuadrado</x:t>
        </x:is>
      </x:c>
      <x:c r="J92" s="216" t="inlineStr">
        <x:is>
          <x:t xml:space="preserve">Prats</x:t>
        </x:is>
      </x:c>
      <x:c r="K92" s="216" t="inlineStr">
        <x:is>
          <x:t xml:space="preserve">Pendiente</x:t>
        </x:is>
      </x:c>
      <x:c r="L92" s="216" t="inlineStr">
        <x:is>
          <x:t xml:space="preserve">Integrante de la Comisión de Defensa Nacional</x:t>
        </x:is>
      </x:c>
      <x:c r="M92" s="216" t="n"/>
      <x:c r="N92" s="217" t="n">
        <x:f>IFERROR(VALUE(B92),9999)</x:f>
        <x:v>91</x:v>
      </x:c>
      <x:c r="O92" s="217" t="str">
        <x:f>IF(AND($D92=PARAMETROS!$B$2,$F92=PARAMETROS!$B$3,$G92&lt;&gt;"",UPPER(TRIM($K92))&lt;&gt;"NO"),"SI","NO")</x:f>
        <x:v>SI</x:v>
      </x:c>
      <x:c r="P92" s="217" t="n">
        <x:f>IF($O92="SI",COUNTIFS($O$2:O92,"SI"),"")</x:f>
        <x:v>74</x:v>
      </x:c>
      <x:c r="Q92" s="217" t="str">
        <x:f>IF($O92="SI",IFERROR(INDEX('ASIGNACION AUTOMATICA'!$D:$D,MATCH($G92,'ASIGNACION AUTOMATICA'!$J:$J,0)),""),"")</x:f>
        <x:v>A23</x:v>
      </x:c>
    </x:row>
    <x:row r="93" s="115" customFormat="1" ht="17.100000381469727" customHeight="1">
      <x:c r="A93" s="218" t="n">
        <x:f>ROW()-1</x:f>
        <x:v>92</x:v>
      </x:c>
      <x:c r="B93" s="218" t="n">
        <x:v>92</x:v>
      </x:c>
      <x:c r="C93" s="218" t="inlineStr">
        <x:is>
          <x:t xml:space="preserve">Categoría PDF: Parlamentario/a en comisión; tratado como Diputadas y Diputados salvo revisión</x:t>
        </x:is>
      </x:c>
      <x:c r="D93" s="218" t="inlineStr">
        <x:is>
          <x:t xml:space="preserve">OPA</x:t>
        </x:is>
      </x:c>
      <x:c r="E93" s="218" t="inlineStr">
        <x:is>
          <x:t xml:space="preserve">Honorable Diputado</x:t>
        </x:is>
      </x:c>
      <x:c r="F93" s="218" t="inlineStr">
        <x:is>
          <x:t xml:space="preserve">VIP</x:t>
        </x:is>
      </x:c>
      <x:c r="G93" s="218" t="inlineStr">
        <x:is>
          <x:t xml:space="preserve">Kast Sommerhoff, Tomás</x:t>
        </x:is>
      </x:c>
      <x:c r="H93" s="218" t="inlineStr">
        <x:is>
          <x:t xml:space="preserve">Tomás</x:t>
        </x:is>
      </x:c>
      <x:c r="I93" s="218" t="inlineStr">
        <x:is>
          <x:t xml:space="preserve">Kast</x:t>
        </x:is>
      </x:c>
      <x:c r="J93" s="218" t="inlineStr">
        <x:is>
          <x:t xml:space="preserve">Sommerhoff</x:t>
        </x:is>
      </x:c>
      <x:c r="K93" s="218" t="inlineStr">
        <x:is>
          <x:t xml:space="preserve">Pendiente</x:t>
        </x:is>
      </x:c>
      <x:c r="L93" s="218" t="inlineStr">
        <x:is>
          <x:t xml:space="preserve">Integrante de la Comisión de Defensa Nacional</x:t>
        </x:is>
      </x:c>
      <x:c r="M93" s="218" t="n"/>
      <x:c r="N93" s="219" t="n">
        <x:f>IFERROR(VALUE(B93),9999)</x:f>
        <x:v>92</x:v>
      </x:c>
      <x:c r="O93" s="219" t="str">
        <x:f>IF(AND($D93=PARAMETROS!$B$2,$F93=PARAMETROS!$B$3,$G93&lt;&gt;"",UPPER(TRIM($K93))&lt;&gt;"NO"),"SI","NO")</x:f>
        <x:v>SI</x:v>
      </x:c>
      <x:c r="P93" s="219" t="n">
        <x:f>IF($O93="SI",COUNTIFS($O$2:O93,"SI"),"")</x:f>
        <x:v>75</x:v>
      </x:c>
      <x:c r="Q93" s="219" t="str">
        <x:f>IF($O93="SI",IFERROR(INDEX('ASIGNACION AUTOMATICA'!$D:$D,MATCH($G93,'ASIGNACION AUTOMATICA'!$J:$J,0)),""),"")</x:f>
        <x:v>A23</x:v>
      </x:c>
    </x:row>
    <x:row r="94" s="115" customFormat="1" ht="17.100000381469727" customHeight="1">
      <x:c r="A94" s="216" t="n">
        <x:f>ROW()-1</x:f>
        <x:v>93</x:v>
      </x:c>
      <x:c r="B94" s="216" t="n">
        <x:v>93</x:v>
      </x:c>
      <x:c r="C94" s="216" t="inlineStr">
        <x:is>
          <x:t xml:space="preserve">Categoría PDF: Parlamentario/a en comisión; tratado como Diputadas y Diputados salvo revisión</x:t>
        </x:is>
      </x:c>
      <x:c r="D94" s="216" t="inlineStr">
        <x:is>
          <x:t xml:space="preserve">OPA</x:t>
        </x:is>
      </x:c>
      <x:c r="E94" s="216" t="inlineStr">
        <x:is>
          <x:t xml:space="preserve">Honorable Diputado</x:t>
        </x:is>
      </x:c>
      <x:c r="F94" s="216" t="inlineStr">
        <x:is>
          <x:t xml:space="preserve">VIP</x:t>
        </x:is>
      </x:c>
      <x:c r="G94" s="216" t="inlineStr">
        <x:is>
          <x:t xml:space="preserve">Leiva Carvajal, Raúl</x:t>
        </x:is>
      </x:c>
      <x:c r="H94" s="216" t="inlineStr">
        <x:is>
          <x:t xml:space="preserve">Raúl</x:t>
        </x:is>
      </x:c>
      <x:c r="I94" s="216" t="inlineStr">
        <x:is>
          <x:t xml:space="preserve">Leiva</x:t>
        </x:is>
      </x:c>
      <x:c r="J94" s="216" t="inlineStr">
        <x:is>
          <x:t xml:space="preserve">Carvajal</x:t>
        </x:is>
      </x:c>
      <x:c r="K94" s="216" t="inlineStr">
        <x:is>
          <x:t xml:space="preserve">Pendiente</x:t>
        </x:is>
      </x:c>
      <x:c r="L94" s="216" t="inlineStr">
        <x:is>
          <x:t xml:space="preserve">Integrante de la Comisión de Defensa Nacional</x:t>
        </x:is>
      </x:c>
      <x:c r="M94" s="216" t="n"/>
      <x:c r="N94" s="217" t="n">
        <x:f>IFERROR(VALUE(B94),9999)</x:f>
        <x:v>93</x:v>
      </x:c>
      <x:c r="O94" s="217" t="str">
        <x:f>IF(AND($D94=PARAMETROS!$B$2,$F94=PARAMETROS!$B$3,$G94&lt;&gt;"",UPPER(TRIM($K94))&lt;&gt;"NO"),"SI","NO")</x:f>
        <x:v>SI</x:v>
      </x:c>
      <x:c r="P94" s="217" t="n">
        <x:f>IF($O94="SI",COUNTIFS($O$2:O94,"SI"),"")</x:f>
        <x:v>76</x:v>
      </x:c>
      <x:c r="Q94" s="217" t="str">
        <x:f>IF($O94="SI",IFERROR(INDEX('ASIGNACION AUTOMATICA'!$D:$D,MATCH($G94,'ASIGNACION AUTOMATICA'!$J:$J,0)),""),"")</x:f>
        <x:v>A23</x:v>
      </x:c>
    </x:row>
    <x:row r="95" s="115" customFormat="1" ht="17.100000381469727" customHeight="1">
      <x:c r="A95" s="218" t="n">
        <x:f>ROW()-1</x:f>
        <x:v>94</x:v>
      </x:c>
      <x:c r="B95" s="218" t="n">
        <x:v>94</x:v>
      </x:c>
      <x:c r="C95" s="218" t="inlineStr">
        <x:is>
          <x:t xml:space="preserve">Categoría PDF: Parlamentario/a en comisión; tratado como Diputadas y Diputados salvo revisión</x:t>
        </x:is>
      </x:c>
      <x:c r="D95" s="218" t="inlineStr">
        <x:is>
          <x:t xml:space="preserve">OPA</x:t>
        </x:is>
      </x:c>
      <x:c r="E95" s="218" t="inlineStr">
        <x:is>
          <x:t xml:space="preserve">Honorable Diputado</x:t>
        </x:is>
      </x:c>
      <x:c r="F95" s="218" t="inlineStr">
        <x:is>
          <x:t xml:space="preserve">VIP</x:t>
        </x:is>
      </x:c>
      <x:c r="G95" s="218" t="inlineStr">
        <x:is>
          <x:t xml:space="preserve">Marowski Cuevas, Hans</x:t>
        </x:is>
      </x:c>
      <x:c r="H95" s="218" t="inlineStr">
        <x:is>
          <x:t xml:space="preserve">Hans</x:t>
        </x:is>
      </x:c>
      <x:c r="I95" s="218" t="inlineStr">
        <x:is>
          <x:t xml:space="preserve">Marowski</x:t>
        </x:is>
      </x:c>
      <x:c r="J95" s="218" t="inlineStr">
        <x:is>
          <x:t xml:space="preserve">Cuevas</x:t>
        </x:is>
      </x:c>
      <x:c r="K95" s="218" t="inlineStr">
        <x:is>
          <x:t xml:space="preserve">Pendiente</x:t>
        </x:is>
      </x:c>
      <x:c r="L95" s="218" t="inlineStr">
        <x:is>
          <x:t xml:space="preserve">Integrante de la Comisión de Defensa Nacional</x:t>
        </x:is>
      </x:c>
      <x:c r="M95" s="218" t="n"/>
      <x:c r="N95" s="219" t="n">
        <x:f>IFERROR(VALUE(B95),9999)</x:f>
        <x:v>94</x:v>
      </x:c>
      <x:c r="O95" s="219" t="str">
        <x:f>IF(AND($D95=PARAMETROS!$B$2,$F95=PARAMETROS!$B$3,$G95&lt;&gt;"",UPPER(TRIM($K95))&lt;&gt;"NO"),"SI","NO")</x:f>
        <x:v>SI</x:v>
      </x:c>
      <x:c r="P95" s="219" t="n">
        <x:f>IF($O95="SI",COUNTIFS($O$2:O95,"SI"),"")</x:f>
        <x:v>77</x:v>
      </x:c>
      <x:c r="Q95" s="219" t="str">
        <x:f>IF($O95="SI",IFERROR(INDEX('ASIGNACION AUTOMATICA'!$D:$D,MATCH($G95,'ASIGNACION AUTOMATICA'!$J:$J,0)),""),"")</x:f>
        <x:v>A23</x:v>
      </x:c>
    </x:row>
    <x:row r="96" s="115" customFormat="1" ht="17.100000381469727" customHeight="1">
      <x:c r="A96" s="216" t="n">
        <x:f>ROW()-1</x:f>
        <x:v>95</x:v>
      </x:c>
      <x:c r="B96" s="216" t="n">
        <x:v>95</x:v>
      </x:c>
      <x:c r="C96" s="216" t="inlineStr">
        <x:is>
          <x:t xml:space="preserve">Categoría PDF: Parlamentario/a en comisión; tratado como Diputadas y Diputados salvo revisión</x:t>
        </x:is>
      </x:c>
      <x:c r="D96" s="216" t="inlineStr">
        <x:is>
          <x:t xml:space="preserve">OPA</x:t>
        </x:is>
      </x:c>
      <x:c r="E96" s="216" t="inlineStr">
        <x:is>
          <x:t xml:space="preserve">Honorable Diputado</x:t>
        </x:is>
      </x:c>
      <x:c r="F96" s="216" t="inlineStr">
        <x:is>
          <x:t xml:space="preserve">VIP</x:t>
        </x:is>
      </x:c>
      <x:c r="G96" s="216" t="inlineStr">
        <x:is>
          <x:t xml:space="preserve">Olivares Avendaño, Javier</x:t>
        </x:is>
      </x:c>
      <x:c r="H96" s="216" t="inlineStr">
        <x:is>
          <x:t xml:space="preserve">Javier</x:t>
        </x:is>
      </x:c>
      <x:c r="I96" s="216" t="inlineStr">
        <x:is>
          <x:t xml:space="preserve">Olivares</x:t>
        </x:is>
      </x:c>
      <x:c r="J96" s="216" t="inlineStr">
        <x:is>
          <x:t xml:space="preserve">Avendaño</x:t>
        </x:is>
      </x:c>
      <x:c r="K96" s="216" t="inlineStr">
        <x:is>
          <x:t xml:space="preserve">Pendiente</x:t>
        </x:is>
      </x:c>
      <x:c r="L96" s="216" t="inlineStr">
        <x:is>
          <x:t xml:space="preserve">Integrante de la Comisión de Defensa Nacional</x:t>
        </x:is>
      </x:c>
      <x:c r="M96" s="216" t="n"/>
      <x:c r="N96" s="217" t="n">
        <x:f>IFERROR(VALUE(B96),9999)</x:f>
        <x:v>95</x:v>
      </x:c>
      <x:c r="O96" s="217" t="str">
        <x:f>IF(AND($D96=PARAMETROS!$B$2,$F96=PARAMETROS!$B$3,$G96&lt;&gt;"",UPPER(TRIM($K96))&lt;&gt;"NO"),"SI","NO")</x:f>
        <x:v>SI</x:v>
      </x:c>
      <x:c r="P96" s="217" t="n">
        <x:f>IF($O96="SI",COUNTIFS($O$2:O96,"SI"),"")</x:f>
        <x:v>78</x:v>
      </x:c>
      <x:c r="Q96" s="217" t="str">
        <x:f>IF($O96="SI",IFERROR(INDEX('ASIGNACION AUTOMATICA'!$D:$D,MATCH($G96,'ASIGNACION AUTOMATICA'!$J:$J,0)),""),"")</x:f>
        <x:v>A23</x:v>
      </x:c>
    </x:row>
    <x:row r="97" s="115" customFormat="1" ht="17.100000381469727" customHeight="1">
      <x:c r="A97" s="218" t="n">
        <x:f>ROW()-1</x:f>
        <x:v>96</x:v>
      </x:c>
      <x:c r="B97" s="218" t="n">
        <x:v>96</x:v>
      </x:c>
      <x:c r="C97" s="218" t="inlineStr">
        <x:is>
          <x:t xml:space="preserve">Categoría PDF: Parlamentario/a en comisión; tratado como Diputadas y Diputados salvo revisión</x:t>
        </x:is>
      </x:c>
      <x:c r="D97" s="218" t="inlineStr">
        <x:is>
          <x:t xml:space="preserve">OPA</x:t>
        </x:is>
      </x:c>
      <x:c r="E97" s="218" t="inlineStr">
        <x:is>
          <x:t xml:space="preserve">Honorable Diputado</x:t>
        </x:is>
      </x:c>
      <x:c r="F97" s="218" t="inlineStr">
        <x:is>
          <x:t xml:space="preserve">VIP</x:t>
        </x:is>
      </x:c>
      <x:c r="G97" s="218" t="inlineStr">
        <x:is>
          <x:t xml:space="preserve">Sabat Guzmán, Omar</x:t>
        </x:is>
      </x:c>
      <x:c r="H97" s="218" t="inlineStr">
        <x:is>
          <x:t xml:space="preserve">Omar</x:t>
        </x:is>
      </x:c>
      <x:c r="I97" s="218" t="inlineStr">
        <x:is>
          <x:t xml:space="preserve">Sabat</x:t>
        </x:is>
      </x:c>
      <x:c r="J97" s="218" t="inlineStr">
        <x:is>
          <x:t xml:space="preserve">Guzmán</x:t>
        </x:is>
      </x:c>
      <x:c r="K97" s="218" t="inlineStr">
        <x:is>
          <x:t xml:space="preserve">Pendiente</x:t>
        </x:is>
      </x:c>
      <x:c r="L97" s="218" t="inlineStr">
        <x:is>
          <x:t xml:space="preserve">Integrante de la Comisión de Defensa Nacional</x:t>
        </x:is>
      </x:c>
      <x:c r="M97" s="218" t="n"/>
      <x:c r="N97" s="219" t="n">
        <x:f>IFERROR(VALUE(B97),9999)</x:f>
        <x:v>96</x:v>
      </x:c>
      <x:c r="O97" s="219" t="str">
        <x:f>IF(AND($D97=PARAMETROS!$B$2,$F97=PARAMETROS!$B$3,$G97&lt;&gt;"",UPPER(TRIM($K97))&lt;&gt;"NO"),"SI","NO")</x:f>
        <x:v>SI</x:v>
      </x:c>
      <x:c r="P97" s="219" t="n">
        <x:f>IF($O97="SI",COUNTIFS($O$2:O97,"SI"),"")</x:f>
        <x:v>79</x:v>
      </x:c>
      <x:c r="Q97" s="219" t="str">
        <x:f>IF($O97="SI",IFERROR(INDEX('ASIGNACION AUTOMATICA'!$D:$D,MATCH($G97,'ASIGNACION AUTOMATICA'!$J:$J,0)),""),"")</x:f>
        <x:v>A23</x:v>
      </x:c>
    </x:row>
    <x:row r="98" s="115" customFormat="1" ht="17.100000381469727" customHeight="1">
      <x:c r="A98" s="216" t="n">
        <x:f>ROW()-1</x:f>
        <x:v>97</x:v>
      </x:c>
      <x:c r="B98" s="216" t="n">
        <x:v>97</x:v>
      </x:c>
      <x:c r="C98" s="216" t="inlineStr">
        <x:is>
          <x:t xml:space="preserve">Categoría PDF: Parlamentario/a en comisión; tratado como Diputadas y Diputados salvo revisión</x:t>
        </x:is>
      </x:c>
      <x:c r="D98" s="216" t="inlineStr">
        <x:is>
          <x:t xml:space="preserve">OPA</x:t>
        </x:is>
      </x:c>
      <x:c r="E98" s="216" t="inlineStr">
        <x:is>
          <x:t xml:space="preserve">Honorable Diputado</x:t>
        </x:is>
      </x:c>
      <x:c r="F98" s="216" t="inlineStr">
        <x:is>
          <x:t xml:space="preserve">VIP</x:t>
        </x:is>
      </x:c>
      <x:c r="G98" s="216" t="inlineStr">
        <x:is>
          <x:t xml:space="preserve">Sánchez Ossa, Luis</x:t>
        </x:is>
      </x:c>
      <x:c r="H98" s="216" t="inlineStr">
        <x:is>
          <x:t xml:space="preserve">Luis</x:t>
        </x:is>
      </x:c>
      <x:c r="I98" s="216" t="inlineStr">
        <x:is>
          <x:t xml:space="preserve">Sánchez</x:t>
        </x:is>
      </x:c>
      <x:c r="J98" s="216" t="inlineStr">
        <x:is>
          <x:t xml:space="preserve">Ossa</x:t>
        </x:is>
      </x:c>
      <x:c r="K98" s="216" t="inlineStr">
        <x:is>
          <x:t xml:space="preserve">Pendiente</x:t>
        </x:is>
      </x:c>
      <x:c r="L98" s="216" t="inlineStr">
        <x:is>
          <x:t xml:space="preserve">Integrante de la Comisión de Defensa Nacional</x:t>
        </x:is>
      </x:c>
      <x:c r="M98" s="216" t="n"/>
      <x:c r="N98" s="217" t="n">
        <x:f>IFERROR(VALUE(B98),9999)</x:f>
        <x:v>97</x:v>
      </x:c>
      <x:c r="O98" s="217" t="str">
        <x:f>IF(AND($D98=PARAMETROS!$B$2,$F98=PARAMETROS!$B$3,$G98&lt;&gt;"",UPPER(TRIM($K98))&lt;&gt;"NO"),"SI","NO")</x:f>
        <x:v>SI</x:v>
      </x:c>
      <x:c r="P98" s="217" t="n">
        <x:f>IF($O98="SI",COUNTIFS($O$2:O98,"SI"),"")</x:f>
        <x:v>80</x:v>
      </x:c>
      <x:c r="Q98" s="217" t="str">
        <x:f>IF($O98="SI",IFERROR(INDEX('ASIGNACION AUTOMATICA'!$D:$D,MATCH($G98,'ASIGNACION AUTOMATICA'!$J:$J,0)),""),"")</x:f>
        <x:v>A23</x:v>
      </x:c>
    </x:row>
    <x:row r="99" s="115" customFormat="1" ht="17.100000381469727" customHeight="1">
      <x:c r="A99" s="218" t="n">
        <x:f>ROW()-1</x:f>
        <x:v>98</x:v>
      </x:c>
      <x:c r="B99" s="218" t="n">
        <x:v>98</x:v>
      </x:c>
      <x:c r="C99" s="218" t="inlineStr">
        <x:is>
          <x:t xml:space="preserve">Categoría PDF: Parlamentario/a en comisión; tratado como Diputadas y Diputados salvo revisión</x:t>
        </x:is>
      </x:c>
      <x:c r="D99" s="218" t="inlineStr">
        <x:is>
          <x:t xml:space="preserve">OPA</x:t>
        </x:is>
      </x:c>
      <x:c r="E99" s="218" t="inlineStr">
        <x:is>
          <x:t xml:space="preserve">Honorable Diputado</x:t>
        </x:is>
      </x:c>
      <x:c r="F99" s="218" t="inlineStr">
        <x:is>
          <x:t xml:space="preserve">VIP</x:t>
        </x:is>
      </x:c>
      <x:c r="G99" s="218" t="inlineStr">
        <x:is>
          <x:t xml:space="preserve">Valenzuela Salazar, Daniel</x:t>
        </x:is>
      </x:c>
      <x:c r="H99" s="218" t="inlineStr">
        <x:is>
          <x:t xml:space="preserve">Daniel</x:t>
        </x:is>
      </x:c>
      <x:c r="I99" s="218" t="inlineStr">
        <x:is>
          <x:t xml:space="preserve">Valenzuela</x:t>
        </x:is>
      </x:c>
      <x:c r="J99" s="218" t="inlineStr">
        <x:is>
          <x:t xml:space="preserve">Salazar</x:t>
        </x:is>
      </x:c>
      <x:c r="K99" s="218" t="inlineStr">
        <x:is>
          <x:t xml:space="preserve">SI</x:t>
        </x:is>
      </x:c>
      <x:c r="L99" s="218" t="inlineStr">
        <x:is>
          <x:t xml:space="preserve">Integrante de la Comisión de Defensa Nacional</x:t>
        </x:is>
      </x:c>
      <x:c r="M99" s="218" t="n"/>
      <x:c r="N99" s="219" t="n">
        <x:f>IFERROR(VALUE(B99),9999)</x:f>
        <x:v>98</x:v>
      </x:c>
      <x:c r="O99" s="219" t="str">
        <x:f>IF(AND($D99=PARAMETROS!$B$2,$F99=PARAMETROS!$B$3,$G99&lt;&gt;"",UPPER(TRIM($K99))&lt;&gt;"NO"),"SI","NO")</x:f>
        <x:v>SI</x:v>
      </x:c>
      <x:c r="P99" s="219" t="n">
        <x:f>IF($O99="SI",COUNTIFS($O$2:O99,"SI"),"")</x:f>
        <x:v>81</x:v>
      </x:c>
      <x:c r="Q99" s="219" t="str">
        <x:f>IF($O99="SI",IFERROR(INDEX('ASIGNACION AUTOMATICA'!$D:$D,MATCH($G99,'ASIGNACION AUTOMATICA'!$J:$J,0)),""),"")</x:f>
        <x:v>A23</x:v>
      </x:c>
    </x:row>
    <x:row r="100" s="115" customFormat="1" ht="17.100000381469727" customHeight="1">
      <x:c r="A100" s="216" t="n">
        <x:f>ROW()-1</x:f>
        <x:v>99</x:v>
      </x:c>
      <x:c r="B100" s="216" t="n">
        <x:v>99</x:v>
      </x:c>
      <x:c r="C100" s="216" t="inlineStr">
        <x:is>
          <x:t xml:space="preserve">Categoría PDF: Parlamentario/a en comisión; tratado como Diputadas y Diputados salvo revisión</x:t>
        </x:is>
      </x:c>
      <x:c r="D100" s="216" t="inlineStr">
        <x:is>
          <x:t xml:space="preserve">OPA</x:t>
        </x:is>
      </x:c>
      <x:c r="E100" s="216" t="inlineStr">
        <x:is>
          <x:t xml:space="preserve">Honorable Diputado</x:t>
        </x:is>
      </x:c>
      <x:c r="F100" s="216" t="inlineStr">
        <x:is>
          <x:t xml:space="preserve">VIP</x:t>
        </x:is>
      </x:c>
      <x:c r="G100" s="216" t="inlineStr">
        <x:is>
          <x:t xml:space="preserve">Zamora Soto, Sebastián</x:t>
        </x:is>
      </x:c>
      <x:c r="H100" s="216" t="inlineStr">
        <x:is>
          <x:t xml:space="preserve">Sebastián</x:t>
        </x:is>
      </x:c>
      <x:c r="I100" s="216" t="inlineStr">
        <x:is>
          <x:t xml:space="preserve">Zamora</x:t>
        </x:is>
      </x:c>
      <x:c r="J100" s="216" t="inlineStr">
        <x:is>
          <x:t xml:space="preserve">Soto</x:t>
        </x:is>
      </x:c>
      <x:c r="K100" s="216" t="inlineStr">
        <x:is>
          <x:t xml:space="preserve">Pendiente</x:t>
        </x:is>
      </x:c>
      <x:c r="L100" s="216" t="inlineStr">
        <x:is>
          <x:t xml:space="preserve">Integrante de la Comisión de Defensa Nacional</x:t>
        </x:is>
      </x:c>
      <x:c r="M100" s="216" t="n"/>
      <x:c r="N100" s="217" t="n">
        <x:f>IFERROR(VALUE(B100),9999)</x:f>
        <x:v>99</x:v>
      </x:c>
      <x:c r="O100" s="217" t="str">
        <x:f>IF(AND($D100=PARAMETROS!$B$2,$F100=PARAMETROS!$B$3,$G100&lt;&gt;"",UPPER(TRIM($K100))&lt;&gt;"NO"),"SI","NO")</x:f>
        <x:v>SI</x:v>
      </x:c>
      <x:c r="P100" s="217" t="n">
        <x:f>IF($O100="SI",COUNTIFS($O$2:O100,"SI"),"")</x:f>
        <x:v>82</x:v>
      </x:c>
      <x:c r="Q100" s="217" t="str">
        <x:f>IF($O100="SI",IFERROR(INDEX('ASIGNACION AUTOMATICA'!$D:$D,MATCH($G100,'ASIGNACION AUTOMATICA'!$J:$J,0)),""),"")</x:f>
        <x:v>A23</x:v>
      </x:c>
    </x:row>
    <x:row r="101" s="115" customFormat="1" ht="17.100000381469727" customHeight="1">
      <x:c r="A101" s="218" t="n">
        <x:f>ROW()-1</x:f>
        <x:v>100</x:v>
      </x:c>
      <x:c r="B101" s="218" t="n">
        <x:v>100</x:v>
      </x:c>
      <x:c r="C101" s="218" t="inlineStr">
        <x:is>
          <x:t xml:space="preserve">Categoría PDF: Parlamentario/a en comisión; tratado como Diputadas y Diputados salvo revisión</x:t>
        </x:is>
      </x:c>
      <x:c r="D101" s="218" t="inlineStr">
        <x:is>
          <x:t xml:space="preserve">OPA</x:t>
        </x:is>
      </x:c>
      <x:c r="E101" s="218" t="inlineStr">
        <x:is>
          <x:t xml:space="preserve">Honorable Diputado</x:t>
        </x:is>
      </x:c>
      <x:c r="F101" s="218" t="inlineStr">
        <x:is>
          <x:t xml:space="preserve">VIP</x:t>
        </x:is>
      </x:c>
      <x:c r="G101" s="218" t="inlineStr">
        <x:is>
          <x:t xml:space="preserve">Manouchehri Lobos, Daniel</x:t>
        </x:is>
      </x:c>
      <x:c r="H101" s="218" t="inlineStr">
        <x:is>
          <x:t xml:space="preserve">Daniel</x:t>
        </x:is>
      </x:c>
      <x:c r="I101" s="218" t="inlineStr">
        <x:is>
          <x:t xml:space="preserve">Manouchehri</x:t>
        </x:is>
      </x:c>
      <x:c r="J101" s="218" t="inlineStr">
        <x:is>
          <x:t xml:space="preserve">Lobos</x:t>
        </x:is>
      </x:c>
      <x:c r="K101" s="218" t="inlineStr">
        <x:is>
          <x:t xml:space="preserve">Pendiente</x:t>
        </x:is>
      </x:c>
      <x:c r="L101" s="218" t="inlineStr">
        <x:is>
          <x:t xml:space="preserve">Presidente Comisión de Futuro, Ciencia, Tecnología, Conocimiento e Innovación</x:t>
        </x:is>
      </x:c>
      <x:c r="M101" s="218" t="n"/>
      <x:c r="N101" s="219" t="n">
        <x:f>IFERROR(VALUE(B101),9999)</x:f>
        <x:v>100</x:v>
      </x:c>
      <x:c r="O101" s="219" t="str">
        <x:f>IF(AND($D101=PARAMETROS!$B$2,$F101=PARAMETROS!$B$3,$G101&lt;&gt;"",UPPER(TRIM($K101))&lt;&gt;"NO"),"SI","NO")</x:f>
        <x:v>SI</x:v>
      </x:c>
      <x:c r="P101" s="219" t="n">
        <x:f>IF($O101="SI",COUNTIFS($O$2:O101,"SI"),"")</x:f>
        <x:v>83</x:v>
      </x:c>
      <x:c r="Q101" s="219" t="str">
        <x:f>IF($O101="SI",IFERROR(INDEX('ASIGNACION AUTOMATICA'!$D:$D,MATCH($G101,'ASIGNACION AUTOMATICA'!$J:$J,0)),""),"")</x:f>
        <x:v>A23</x:v>
      </x:c>
    </x:row>
    <x:row r="102" s="115" customFormat="1" ht="17.100000381469727" customHeight="1">
      <x:c r="A102" s="216" t="n">
        <x:f>ROW()-1</x:f>
        <x:v>101</x:v>
      </x:c>
      <x:c r="B102" s="216" t="n">
        <x:v>101</x:v>
      </x:c>
      <x:c r="C102" s="216" t="inlineStr">
        <x:is>
          <x:t xml:space="preserve">Categoría PDF: Diputadas y Diputados; orden interno alfabético</x:t>
        </x:is>
      </x:c>
      <x:c r="D102" s="216" t="inlineStr">
        <x:is>
          <x:t xml:space="preserve">OPA</x:t>
        </x:is>
      </x:c>
      <x:c r="E102" s="216" t="inlineStr">
        <x:is>
          <x:t xml:space="preserve">Honorable Diputado</x:t>
        </x:is>
      </x:c>
      <x:c r="F102" s="216" t="inlineStr">
        <x:is>
          <x:t xml:space="preserve">VIP</x:t>
        </x:is>
      </x:c>
      <x:c r="G102" s="216" t="inlineStr">
        <x:is>
          <x:t xml:space="preserve">Briones Moller, Patricio</x:t>
        </x:is>
      </x:c>
      <x:c r="H102" s="216" t="inlineStr">
        <x:is>
          <x:t xml:space="preserve">Patricio</x:t>
        </x:is>
      </x:c>
      <x:c r="I102" s="216" t="inlineStr">
        <x:is>
          <x:t xml:space="preserve">Briones</x:t>
        </x:is>
      </x:c>
      <x:c r="J102" s="216" t="inlineStr">
        <x:is>
          <x:t xml:space="preserve">Moller</x:t>
        </x:is>
      </x:c>
      <x:c r="K102" s="216" t="inlineStr">
        <x:is>
          <x:t xml:space="preserve">Pendiente</x:t>
        </x:is>
      </x:c>
      <x:c r="L102" s="216" t="inlineStr">
        <x:is>
          <x:t xml:space="preserve">Diputado Distrito 20</x:t>
        </x:is>
      </x:c>
      <x:c r="M102" s="216" t="n"/>
      <x:c r="N102" s="217" t="n">
        <x:f>IFERROR(VALUE(B102),9999)</x:f>
        <x:v>101</x:v>
      </x:c>
      <x:c r="O102" s="217" t="str">
        <x:f>IF(AND($D102=PARAMETROS!$B$2,$F102=PARAMETROS!$B$3,$G102&lt;&gt;"",UPPER(TRIM($K102))&lt;&gt;"NO"),"SI","NO")</x:f>
        <x:v>SI</x:v>
      </x:c>
      <x:c r="P102" s="217" t="n">
        <x:f>IF($O102="SI",COUNTIFS($O$2:O102,"SI"),"")</x:f>
        <x:v>84</x:v>
      </x:c>
      <x:c r="Q102" s="217" t="str">
        <x:f>IF($O102="SI",IFERROR(INDEX('ASIGNACION AUTOMATICA'!$D:$D,MATCH($G102,'ASIGNACION AUTOMATICA'!$J:$J,0)),""),"")</x:f>
        <x:v>A23</x:v>
      </x:c>
    </x:row>
    <x:row r="103" s="115" customFormat="1" ht="17.100000381469727" customHeight="1">
      <x:c r="A103" s="218" t="n">
        <x:f>ROW()-1</x:f>
        <x:v>102</x:v>
      </x:c>
      <x:c r="B103" s="218" t="n">
        <x:v>102</x:v>
      </x:c>
      <x:c r="C103" s="218" t="inlineStr">
        <x:is>
          <x:t xml:space="preserve">Categoría PDF: Parlamentario/a en comisión; tratado como Diputadas y Diputados salvo revisión</x:t>
        </x:is>
      </x:c>
      <x:c r="D103" s="218" t="inlineStr">
        <x:is>
          <x:t xml:space="preserve">OPA</x:t>
        </x:is>
      </x:c>
      <x:c r="E103" s="218" t="inlineStr">
        <x:is>
          <x:t xml:space="preserve">Honorable Diputado</x:t>
        </x:is>
      </x:c>
      <x:c r="F103" s="218" t="inlineStr">
        <x:is>
          <x:t xml:space="preserve">VIP</x:t>
        </x:is>
      </x:c>
      <x:c r="G103" s="218" t="inlineStr">
        <x:is>
          <x:t xml:space="preserve">Celis Montt, Andrés</x:t>
        </x:is>
      </x:c>
      <x:c r="H103" s="218" t="inlineStr">
        <x:is>
          <x:t xml:space="preserve">Andrés</x:t>
        </x:is>
      </x:c>
      <x:c r="I103" s="218" t="inlineStr">
        <x:is>
          <x:t xml:space="preserve">Celis</x:t>
        </x:is>
      </x:c>
      <x:c r="J103" s="218" t="inlineStr">
        <x:is>
          <x:t xml:space="preserve">Montt</x:t>
        </x:is>
      </x:c>
      <x:c r="K103" s="218" t="inlineStr">
        <x:is>
          <x:t xml:space="preserve">Pendiente</x:t>
        </x:is>
      </x:c>
      <x:c r="L103" s="218" t="inlineStr">
        <x:is>
          <x:t xml:space="preserve">Comisión de Futuro, Ciencia, Tecnología, Conocimiento e Innovación</x:t>
        </x:is>
      </x:c>
      <x:c r="M103" s="218" t="n"/>
      <x:c r="N103" s="219" t="n">
        <x:f>IFERROR(VALUE(B103),9999)</x:f>
        <x:v>102</x:v>
      </x:c>
      <x:c r="O103" s="219" t="str">
        <x:f>IF(AND($D103=PARAMETROS!$B$2,$F103=PARAMETROS!$B$3,$G103&lt;&gt;"",UPPER(TRIM($K103))&lt;&gt;"NO"),"SI","NO")</x:f>
        <x:v>SI</x:v>
      </x:c>
      <x:c r="P103" s="219" t="n">
        <x:f>IF($O103="SI",COUNTIFS($O$2:O103,"SI"),"")</x:f>
        <x:v>85</x:v>
      </x:c>
      <x:c r="Q103" s="219" t="str">
        <x:f>IF($O103="SI",IFERROR(INDEX('ASIGNACION AUTOMATICA'!$D:$D,MATCH($G103,'ASIGNACION AUTOMATICA'!$J:$J,0)),""),"")</x:f>
        <x:v>A23</x:v>
      </x:c>
    </x:row>
    <x:row r="104" s="115" customFormat="1" ht="17.100000381469727" customHeight="1">
      <x:c r="A104" s="216" t="n">
        <x:f>ROW()-1</x:f>
        <x:v>103</x:v>
      </x:c>
      <x:c r="B104" s="216" t="n">
        <x:v>103</x:v>
      </x:c>
      <x:c r="C104" s="216" t="inlineStr">
        <x:is>
          <x:t xml:space="preserve">Categoría PDF: Parlamentario/a en comisión; tratado como Diputadas y Diputados salvo revisión</x:t>
        </x:is>
      </x:c>
      <x:c r="D104" s="216" t="inlineStr">
        <x:is>
          <x:t xml:space="preserve">OPA</x:t>
        </x:is>
      </x:c>
      <x:c r="E104" s="216" t="inlineStr">
        <x:is>
          <x:t xml:space="preserve">Honorable Diputado</x:t>
        </x:is>
      </x:c>
      <x:c r="F104" s="216" t="inlineStr">
        <x:is>
          <x:t xml:space="preserve">VIP</x:t>
        </x:is>
      </x:c>
      <x:c r="G104" s="216" t="inlineStr">
        <x:is>
          <x:t xml:space="preserve">Martínez Ramírez, Cristóbal</x:t>
        </x:is>
      </x:c>
      <x:c r="H104" s="216" t="inlineStr">
        <x:is>
          <x:t xml:space="preserve">Cristóbal</x:t>
        </x:is>
      </x:c>
      <x:c r="I104" s="216" t="inlineStr">
        <x:is>
          <x:t xml:space="preserve">Martínez</x:t>
        </x:is>
      </x:c>
      <x:c r="J104" s="216" t="inlineStr">
        <x:is>
          <x:t xml:space="preserve">Ramírez</x:t>
        </x:is>
      </x:c>
      <x:c r="K104" s="216" t="inlineStr">
        <x:is>
          <x:t xml:space="preserve">Pendiente</x:t>
        </x:is>
      </x:c>
      <x:c r="L104" s="216" t="inlineStr">
        <x:is>
          <x:t xml:space="preserve">Comisión de Futuro, Ciencia, Tecnología, Conocimiento e Innovación</x:t>
        </x:is>
      </x:c>
      <x:c r="M104" s="216" t="n"/>
      <x:c r="N104" s="217" t="n">
        <x:f>IFERROR(VALUE(B104),9999)</x:f>
        <x:v>103</x:v>
      </x:c>
      <x:c r="O104" s="217" t="str">
        <x:f>IF(AND($D104=PARAMETROS!$B$2,$F104=PARAMETROS!$B$3,$G104&lt;&gt;"",UPPER(TRIM($K104))&lt;&gt;"NO"),"SI","NO")</x:f>
        <x:v>SI</x:v>
      </x:c>
      <x:c r="P104" s="217" t="n">
        <x:f>IF($O104="SI",COUNTIFS($O$2:O104,"SI"),"")</x:f>
        <x:v>86</x:v>
      </x:c>
      <x:c r="Q104" s="217" t="str">
        <x:f>IF($O104="SI",IFERROR(INDEX('ASIGNACION AUTOMATICA'!$D:$D,MATCH($G104,'ASIGNACION AUTOMATICA'!$J:$J,0)),""),"")</x:f>
        <x:v>A23</x:v>
      </x:c>
    </x:row>
    <x:row r="105" s="115" customFormat="1" ht="17.100000381469727" customHeight="1">
      <x:c r="A105" s="218" t="n">
        <x:f>ROW()-1</x:f>
        <x:v>104</x:v>
      </x:c>
      <x:c r="B105" s="218" t="n">
        <x:v>104</x:v>
      </x:c>
      <x:c r="C105" s="218" t="inlineStr">
        <x:is>
          <x:t xml:space="preserve">Categoría PDF: Parlamentario/a en comisión; tratado como Diputadas y Diputados salvo revisión</x:t>
        </x:is>
      </x:c>
      <x:c r="D105" s="218" t="inlineStr">
        <x:is>
          <x:t xml:space="preserve">OPA</x:t>
        </x:is>
      </x:c>
      <x:c r="E105" s="218" t="inlineStr">
        <x:is>
          <x:t xml:space="preserve">Honorable Diputado</x:t>
        </x:is>
      </x:c>
      <x:c r="F105" s="218" t="inlineStr">
        <x:is>
          <x:t xml:space="preserve">VIP</x:t>
        </x:is>
      </x:c>
      <x:c r="G105" s="218" t="inlineStr">
        <x:is>
          <x:t xml:space="preserve">Montalva Feuerhake, José</x:t>
        </x:is>
      </x:c>
      <x:c r="H105" s="218" t="inlineStr">
        <x:is>
          <x:t xml:space="preserve">José</x:t>
        </x:is>
      </x:c>
      <x:c r="I105" s="218" t="inlineStr">
        <x:is>
          <x:t xml:space="preserve">Montalva</x:t>
        </x:is>
      </x:c>
      <x:c r="J105" s="218" t="inlineStr">
        <x:is>
          <x:t xml:space="preserve">Feuerhake</x:t>
        </x:is>
      </x:c>
      <x:c r="K105" s="218" t="inlineStr">
        <x:is>
          <x:t xml:space="preserve">Pendiente</x:t>
        </x:is>
      </x:c>
      <x:c r="L105" s="218" t="inlineStr">
        <x:is>
          <x:t xml:space="preserve">Comisión de Futuro, Ciencia, Tecnología, Conocimiento e Innovación</x:t>
        </x:is>
      </x:c>
      <x:c r="M105" s="218" t="n"/>
      <x:c r="N105" s="219" t="n">
        <x:f>IFERROR(VALUE(B105),9999)</x:f>
        <x:v>104</x:v>
      </x:c>
      <x:c r="O105" s="219" t="str">
        <x:f>IF(AND($D105=PARAMETROS!$B$2,$F105=PARAMETROS!$B$3,$G105&lt;&gt;"",UPPER(TRIM($K105))&lt;&gt;"NO"),"SI","NO")</x:f>
        <x:v>SI</x:v>
      </x:c>
      <x:c r="P105" s="219" t="n">
        <x:f>IF($O105="SI",COUNTIFS($O$2:O105,"SI"),"")</x:f>
        <x:v>87</x:v>
      </x:c>
      <x:c r="Q105" s="219" t="str">
        <x:f>IF($O105="SI",IFERROR(INDEX('ASIGNACION AUTOMATICA'!$D:$D,MATCH($G105,'ASIGNACION AUTOMATICA'!$J:$J,0)),""),"")</x:f>
        <x:v>A23</x:v>
      </x:c>
    </x:row>
    <x:row r="106" s="115" customFormat="1" ht="17.100000381469727" customHeight="1">
      <x:c r="A106" s="216" t="n">
        <x:f>ROW()-1</x:f>
        <x:v>105</x:v>
      </x:c>
      <x:c r="B106" s="216" t="n">
        <x:v>105</x:v>
      </x:c>
      <x:c r="C106" s="216" t="inlineStr">
        <x:is>
          <x:t xml:space="preserve">Categoría PDF: Parlamentario/a en comisión; tratado como Diputadas y Diputados salvo revisión</x:t>
        </x:is>
      </x:c>
      <x:c r="D106" s="216" t="inlineStr">
        <x:is>
          <x:t xml:space="preserve">OPA</x:t>
        </x:is>
      </x:c>
      <x:c r="E106" s="216" t="inlineStr">
        <x:is>
          <x:t xml:space="preserve">Honorable Diputado</x:t>
        </x:is>
      </x:c>
      <x:c r="F106" s="216" t="inlineStr">
        <x:is>
          <x:t xml:space="preserve">VIP</x:t>
        </x:is>
      </x:c>
      <x:c r="G106" s="216" t="inlineStr">
        <x:is>
          <x:t xml:space="preserve">Neira Martínez, Cristian</x:t>
        </x:is>
      </x:c>
      <x:c r="H106" s="216" t="inlineStr">
        <x:is>
          <x:t xml:space="preserve">Cristian</x:t>
        </x:is>
      </x:c>
      <x:c r="I106" s="216" t="inlineStr">
        <x:is>
          <x:t xml:space="preserve">Neira</x:t>
        </x:is>
      </x:c>
      <x:c r="J106" s="216" t="inlineStr">
        <x:is>
          <x:t xml:space="preserve">Martínez</x:t>
        </x:is>
      </x:c>
      <x:c r="K106" s="216" t="inlineStr">
        <x:is>
          <x:t xml:space="preserve">Pendiente</x:t>
        </x:is>
      </x:c>
      <x:c r="L106" s="216" t="inlineStr">
        <x:is>
          <x:t xml:space="preserve">Comisión de Futuro, Ciencia, Tecnología, Conocimiento e Innovación</x:t>
        </x:is>
      </x:c>
      <x:c r="M106" s="216" t="n"/>
      <x:c r="N106" s="217" t="n">
        <x:f>IFERROR(VALUE(B106),9999)</x:f>
        <x:v>105</x:v>
      </x:c>
      <x:c r="O106" s="217" t="str">
        <x:f>IF(AND($D106=PARAMETROS!$B$2,$F106=PARAMETROS!$B$3,$G106&lt;&gt;"",UPPER(TRIM($K106))&lt;&gt;"NO"),"SI","NO")</x:f>
        <x:v>SI</x:v>
      </x:c>
      <x:c r="P106" s="217" t="n">
        <x:f>IF($O106="SI",COUNTIFS($O$2:O106,"SI"),"")</x:f>
        <x:v>88</x:v>
      </x:c>
      <x:c r="Q106" s="217" t="str">
        <x:f>IF($O106="SI",IFERROR(INDEX('ASIGNACION AUTOMATICA'!$D:$D,MATCH($G106,'ASIGNACION AUTOMATICA'!$J:$J,0)),""),"")</x:f>
        <x:v>A23</x:v>
      </x:c>
    </x:row>
    <x:row r="107" s="115" customFormat="1" ht="17.100000381469727" customHeight="1">
      <x:c r="A107" s="218" t="n">
        <x:f>ROW()-1</x:f>
        <x:v>106</x:v>
      </x:c>
      <x:c r="B107" s="218" t="n">
        <x:v>106</x:v>
      </x:c>
      <x:c r="C107" s="218" t="inlineStr">
        <x:is>
          <x:t xml:space="preserve">Categoría PDF: Parlamentario/a en comisión; tratado como Diputadas y Diputados salvo revisión</x:t>
        </x:is>
      </x:c>
      <x:c r="D107" s="218" t="inlineStr">
        <x:is>
          <x:t xml:space="preserve">OPA</x:t>
        </x:is>
      </x:c>
      <x:c r="E107" s="218" t="inlineStr">
        <x:is>
          <x:t xml:space="preserve">Honorable Diputado</x:t>
        </x:is>
      </x:c>
      <x:c r="F107" s="218" t="inlineStr">
        <x:is>
          <x:t xml:space="preserve">VIP</x:t>
        </x:is>
      </x:c>
      <x:c r="G107" s="218" t="inlineStr">
        <x:is>
          <x:t xml:space="preserve">Ross Correa, Felipe</x:t>
        </x:is>
      </x:c>
      <x:c r="H107" s="218" t="inlineStr">
        <x:is>
          <x:t xml:space="preserve">Felipe</x:t>
        </x:is>
      </x:c>
      <x:c r="I107" s="218" t="inlineStr">
        <x:is>
          <x:t xml:space="preserve">Ross</x:t>
        </x:is>
      </x:c>
      <x:c r="J107" s="218" t="inlineStr">
        <x:is>
          <x:t xml:space="preserve">Correa</x:t>
        </x:is>
      </x:c>
      <x:c r="K107" s="218" t="inlineStr">
        <x:is>
          <x:t xml:space="preserve">NO</x:t>
        </x:is>
      </x:c>
      <x:c r="L107" s="218" t="inlineStr">
        <x:is>
          <x:t xml:space="preserve">Comisión de Futuro, Ciencia, Tecnología, Conocimiento e Innovación</x:t>
        </x:is>
      </x:c>
      <x:c r="M107" s="218" t="n"/>
      <x:c r="N107" s="219" t="n">
        <x:f>IFERROR(VALUE(B107),9999)</x:f>
        <x:v>106</x:v>
      </x:c>
      <x:c r="O107" s="219" t="str">
        <x:f>IF(AND($D107=PARAMETROS!$B$2,$F107=PARAMETROS!$B$3,$G107&lt;&gt;"",UPPER(TRIM($K107))&lt;&gt;"NO"),"SI","NO")</x:f>
        <x:v>NO</x:v>
      </x:c>
      <x:c r="P107" s="219" t="str">
        <x:f>IF($O107="SI",COUNTIFS($O$2:O107,"SI"),"")</x:f>
      </x:c>
      <x:c r="Q107" s="219" t="str">
        <x:f>IF($O107="SI",IFERROR(INDEX('ASIGNACION AUTOMATICA'!$D:$D,MATCH($G107,'ASIGNACION AUTOMATICA'!$J:$J,0)),""),"")</x:f>
      </x:c>
    </x:row>
    <x:row r="108" s="115" customFormat="1" ht="17.100000381469727" customHeight="1">
      <x:c r="A108" s="216" t="n">
        <x:f>ROW()-1</x:f>
        <x:v>107</x:v>
      </x:c>
      <x:c r="B108" s="216" t="n">
        <x:v>107</x:v>
      </x:c>
      <x:c r="C108" s="216" t="inlineStr">
        <x:is>
          <x:t xml:space="preserve">Categoría PDF: Parlamentario/a en comisión; tratado como Diputadas y Diputados salvo revisión</x:t>
        </x:is>
      </x:c>
      <x:c r="D108" s="216" t="inlineStr">
        <x:is>
          <x:t xml:space="preserve">OPA</x:t>
        </x:is>
      </x:c>
      <x:c r="E108" s="216" t="inlineStr">
        <x:is>
          <x:t xml:space="preserve">Honorable Diputado</x:t>
        </x:is>
      </x:c>
      <x:c r="F108" s="216" t="inlineStr">
        <x:is>
          <x:t xml:space="preserve">VIP</x:t>
        </x:is>
      </x:c>
      <x:c r="G108" s="216" t="inlineStr">
        <x:is>
          <x:t xml:space="preserve">Schalper Sepúlveda, Diego</x:t>
        </x:is>
      </x:c>
      <x:c r="H108" s="216" t="inlineStr">
        <x:is>
          <x:t xml:space="preserve">Diego</x:t>
        </x:is>
      </x:c>
      <x:c r="I108" s="216" t="inlineStr">
        <x:is>
          <x:t xml:space="preserve">Schalper</x:t>
        </x:is>
      </x:c>
      <x:c r="J108" s="216" t="inlineStr">
        <x:is>
          <x:t xml:space="preserve">Sepúlveda</x:t>
        </x:is>
      </x:c>
      <x:c r="K108" s="216" t="inlineStr">
        <x:is>
          <x:t xml:space="preserve">Pendiente</x:t>
        </x:is>
      </x:c>
      <x:c r="L108" s="216" t="inlineStr">
        <x:is>
          <x:t xml:space="preserve">Comisión de Futuro, Ciencia, Tecnología, Conocimiento e Innovación</x:t>
        </x:is>
      </x:c>
      <x:c r="M108" s="216" t="n"/>
      <x:c r="N108" s="217" t="n">
        <x:f>IFERROR(VALUE(B108),9999)</x:f>
        <x:v>107</x:v>
      </x:c>
      <x:c r="O108" s="217" t="str">
        <x:f>IF(AND($D108=PARAMETROS!$B$2,$F108=PARAMETROS!$B$3,$G108&lt;&gt;"",UPPER(TRIM($K108))&lt;&gt;"NO"),"SI","NO")</x:f>
        <x:v>SI</x:v>
      </x:c>
      <x:c r="P108" s="217" t="n">
        <x:f>IF($O108="SI",COUNTIFS($O$2:O108,"SI"),"")</x:f>
        <x:v>89</x:v>
      </x:c>
      <x:c r="Q108" s="217" t="str">
        <x:f>IF($O108="SI",IFERROR(INDEX('ASIGNACION AUTOMATICA'!$D:$D,MATCH($G108,'ASIGNACION AUTOMATICA'!$J:$J,0)),""),"")</x:f>
        <x:v>A23</x:v>
      </x:c>
    </x:row>
    <x:row r="109" s="115" customFormat="1" ht="17.100000381469727" customHeight="1">
      <x:c r="A109" s="218" t="n">
        <x:f>ROW()-1</x:f>
        <x:v>108</x:v>
      </x:c>
      <x:c r="B109" s="218" t="n">
        <x:v>108</x:v>
      </x:c>
      <x:c r="C109" s="218" t="inlineStr">
        <x:is>
          <x:t xml:space="preserve">Categoría PDF: Parlamentario/a en comisión; tratado como Diputadas y Diputados salvo revisión</x:t>
        </x:is>
      </x:c>
      <x:c r="D109" s="218" t="inlineStr">
        <x:is>
          <x:t xml:space="preserve">OPA</x:t>
        </x:is>
      </x:c>
      <x:c r="E109" s="218" t="inlineStr">
        <x:is>
          <x:t xml:space="preserve">Honorable Diputado</x:t>
        </x:is>
      </x:c>
      <x:c r="F109" s="218" t="inlineStr">
        <x:is>
          <x:t xml:space="preserve">VIP</x:t>
        </x:is>
      </x:c>
      <x:c r="G109" s="218" t="inlineStr">
        <x:is>
          <x:t xml:space="preserve">Serrano Salazar, Daniela</x:t>
        </x:is>
      </x:c>
      <x:c r="H109" s="218" t="inlineStr">
        <x:is>
          <x:t xml:space="preserve">Daniela</x:t>
        </x:is>
      </x:c>
      <x:c r="I109" s="218" t="inlineStr">
        <x:is>
          <x:t xml:space="preserve">Serrano</x:t>
        </x:is>
      </x:c>
      <x:c r="J109" s="218" t="inlineStr">
        <x:is>
          <x:t xml:space="preserve">Salazar</x:t>
        </x:is>
      </x:c>
      <x:c r="K109" s="218" t="inlineStr">
        <x:is>
          <x:t xml:space="preserve">Pendiente</x:t>
        </x:is>
      </x:c>
      <x:c r="L109" s="218" t="inlineStr">
        <x:is>
          <x:t xml:space="preserve">Comisión de Futuro, Ciencia, Tecnología, Conocimiento e Innovación</x:t>
        </x:is>
      </x:c>
      <x:c r="M109" s="218" t="n"/>
      <x:c r="N109" s="219" t="n">
        <x:f>IFERROR(VALUE(B109),9999)</x:f>
        <x:v>108</x:v>
      </x:c>
      <x:c r="O109" s="219" t="str">
        <x:f>IF(AND($D109=PARAMETROS!$B$2,$F109=PARAMETROS!$B$3,$G109&lt;&gt;"",UPPER(TRIM($K109))&lt;&gt;"NO"),"SI","NO")</x:f>
        <x:v>SI</x:v>
      </x:c>
      <x:c r="P109" s="219" t="n">
        <x:f>IF($O109="SI",COUNTIFS($O$2:O109,"SI"),"")</x:f>
        <x:v>90</x:v>
      </x:c>
      <x:c r="Q109" s="219" t="str">
        <x:f>IF($O109="SI",IFERROR(INDEX('ASIGNACION AUTOMATICA'!$D:$D,MATCH($G109,'ASIGNACION AUTOMATICA'!$J:$J,0)),""),"")</x:f>
        <x:v>A23</x:v>
      </x:c>
    </x:row>
    <x:row r="110" s="115" customFormat="1" ht="17.100000381469727" customHeight="1">
      <x:c r="A110" s="216" t="n">
        <x:f>ROW()-1</x:f>
        <x:v>109</x:v>
      </x:c>
      <x:c r="B110" s="216" t="n">
        <x:v>109</x:v>
      </x:c>
      <x:c r="C110" s="216" t="inlineStr">
        <x:is>
          <x:t xml:space="preserve">Categoría PDF: Parlamentario/a en comisión; tratado como Diputadas y Diputados salvo revisión</x:t>
        </x:is>
      </x:c>
      <x:c r="D110" s="216" t="inlineStr">
        <x:is>
          <x:t xml:space="preserve">OPA</x:t>
        </x:is>
      </x:c>
      <x:c r="E110" s="216" t="inlineStr">
        <x:is>
          <x:t xml:space="preserve">Honorable Diputado</x:t>
        </x:is>
      </x:c>
      <x:c r="F110" s="216" t="inlineStr">
        <x:is>
          <x:t xml:space="preserve">VIP</x:t>
        </x:is>
      </x:c>
      <x:c r="G110" s="216" t="inlineStr">
        <x:is>
          <x:t xml:space="preserve">Veloso Ávila, Consuelo</x:t>
        </x:is>
      </x:c>
      <x:c r="H110" s="216" t="inlineStr">
        <x:is>
          <x:t xml:space="preserve">Consuelo</x:t>
        </x:is>
      </x:c>
      <x:c r="I110" s="216" t="inlineStr">
        <x:is>
          <x:t xml:space="preserve">Veloso</x:t>
        </x:is>
      </x:c>
      <x:c r="J110" s="216" t="inlineStr">
        <x:is>
          <x:t xml:space="preserve">Ávila</x:t>
        </x:is>
      </x:c>
      <x:c r="K110" s="216" t="inlineStr">
        <x:is>
          <x:t xml:space="preserve">Pendiente</x:t>
        </x:is>
      </x:c>
      <x:c r="L110" s="216" t="inlineStr">
        <x:is>
          <x:t xml:space="preserve">Comisión de Futuro, Ciencia, Tecnología, Conocimiento e Innovación</x:t>
        </x:is>
      </x:c>
      <x:c r="M110" s="216" t="n"/>
      <x:c r="N110" s="217" t="n">
        <x:f>IFERROR(VALUE(B110),9999)</x:f>
        <x:v>109</x:v>
      </x:c>
      <x:c r="O110" s="217" t="str">
        <x:f>IF(AND($D110=PARAMETROS!$B$2,$F110=PARAMETROS!$B$3,$G110&lt;&gt;"",UPPER(TRIM($K110))&lt;&gt;"NO"),"SI","NO")</x:f>
        <x:v>SI</x:v>
      </x:c>
      <x:c r="P110" s="217" t="n">
        <x:f>IF($O110="SI",COUNTIFS($O$2:O110,"SI"),"")</x:f>
        <x:v>91</x:v>
      </x:c>
      <x:c r="Q110" s="217" t="str">
        <x:f>IF($O110="SI",IFERROR(INDEX('ASIGNACION AUTOMATICA'!$D:$D,MATCH($G110,'ASIGNACION AUTOMATICA'!$J:$J,0)),""),"")</x:f>
        <x:v>A23</x:v>
      </x:c>
    </x:row>
    <x:row r="111" s="115" customFormat="1" ht="17.100000381469727" customHeight="1">
      <x:c r="A111" s="218" t="n">
        <x:f>ROW()-1</x:f>
        <x:v>110</x:v>
      </x:c>
      <x:c r="B111" s="218" t="n">
        <x:v>110</x:v>
      </x:c>
      <x:c r="C111" s="218" t="inlineStr">
        <x:is>
          <x:t xml:space="preserve">Categoría PDF: Parlamentario/a en comisión; tratado como Diputadas y Diputados salvo revisión</x:t>
        </x:is>
      </x:c>
      <x:c r="D111" s="218" t="inlineStr">
        <x:is>
          <x:t xml:space="preserve">OPA</x:t>
        </x:is>
      </x:c>
      <x:c r="E111" s="218" t="inlineStr">
        <x:is>
          <x:t xml:space="preserve">Honorable Diputado</x:t>
        </x:is>
      </x:c>
      <x:c r="F111" s="218" t="inlineStr">
        <x:is>
          <x:t xml:space="preserve">VIP</x:t>
        </x:is>
      </x:c>
      <x:c r="G111" s="218" t="inlineStr">
        <x:is>
          <x:t xml:space="preserve">Winter Etcheberry, Gonzalo</x:t>
        </x:is>
      </x:c>
      <x:c r="H111" s="218" t="inlineStr">
        <x:is>
          <x:t xml:space="preserve">Gonzalo</x:t>
        </x:is>
      </x:c>
      <x:c r="I111" s="218" t="inlineStr">
        <x:is>
          <x:t xml:space="preserve">Winter</x:t>
        </x:is>
      </x:c>
      <x:c r="J111" s="218" t="inlineStr">
        <x:is>
          <x:t xml:space="preserve">Etcheberry</x:t>
        </x:is>
      </x:c>
      <x:c r="K111" s="218" t="inlineStr">
        <x:is>
          <x:t xml:space="preserve">Pendiente</x:t>
        </x:is>
      </x:c>
      <x:c r="L111" s="218" t="inlineStr">
        <x:is>
          <x:t xml:space="preserve">Comisión de Futuro, Ciencia, Tecnología, Conocimiento e Innovación</x:t>
        </x:is>
      </x:c>
      <x:c r="M111" s="218" t="n"/>
      <x:c r="N111" s="219" t="n">
        <x:f>IFERROR(VALUE(B111),9999)</x:f>
        <x:v>110</x:v>
      </x:c>
      <x:c r="O111" s="219" t="str">
        <x:f>IF(AND($D111=PARAMETROS!$B$2,$F111=PARAMETROS!$B$3,$G111&lt;&gt;"",UPPER(TRIM($K111))&lt;&gt;"NO"),"SI","NO")</x:f>
        <x:v>SI</x:v>
      </x:c>
      <x:c r="P111" s="219" t="n">
        <x:f>IF($O111="SI",COUNTIFS($O$2:O111,"SI"),"")</x:f>
        <x:v>92</x:v>
      </x:c>
      <x:c r="Q111" s="219" t="str">
        <x:f>IF($O111="SI",IFERROR(INDEX('ASIGNACION AUTOMATICA'!$D:$D,MATCH($G111,'ASIGNACION AUTOMATICA'!$J:$J,0)),""),"")</x:f>
        <x:v>A23</x:v>
      </x:c>
    </x:row>
    <x:row r="112" s="115" customFormat="1" ht="17.100000381469727" customHeight="1">
      <x:c r="A112" s="216" t="n">
        <x:f>ROW()-1</x:f>
        <x:v>111</x:v>
      </x:c>
      <x:c r="B112" s="216" t="n">
        <x:v>111</x:v>
      </x:c>
      <x:c r="C112" s="216" t="inlineStr">
        <x:is>
          <x:t xml:space="preserve">Categoría PDF: Parlamentario/a en comisión; tratado como Diputadas y Diputados salvo revisión</x:t>
        </x:is>
      </x:c>
      <x:c r="D112" s="216" t="inlineStr">
        <x:is>
          <x:t xml:space="preserve">OPA</x:t>
        </x:is>
      </x:c>
      <x:c r="E112" s="216" t="inlineStr">
        <x:is>
          <x:t xml:space="preserve">Honorable Diputado</x:t>
        </x:is>
      </x:c>
      <x:c r="F112" s="216" t="inlineStr">
        <x:is>
          <x:t xml:space="preserve">VIP</x:t>
        </x:is>
      </x:c>
      <x:c r="G112" s="216" t="inlineStr">
        <x:is>
          <x:t xml:space="preserve">Yeomans Araya, Gael</x:t>
        </x:is>
      </x:c>
      <x:c r="H112" s="216" t="inlineStr">
        <x:is>
          <x:t xml:space="preserve">Gael</x:t>
        </x:is>
      </x:c>
      <x:c r="I112" s="216" t="inlineStr">
        <x:is>
          <x:t xml:space="preserve">Yeomans</x:t>
        </x:is>
      </x:c>
      <x:c r="J112" s="216" t="inlineStr">
        <x:is>
          <x:t xml:space="preserve">Araya</x:t>
        </x:is>
      </x:c>
      <x:c r="K112" s="216" t="inlineStr">
        <x:is>
          <x:t xml:space="preserve">Pendiente</x:t>
        </x:is>
      </x:c>
      <x:c r="L112" s="216" t="inlineStr">
        <x:is>
          <x:t xml:space="preserve">Comisión de Futuro, Ciencia, Tecnología, Conocimiento e Innovación</x:t>
        </x:is>
      </x:c>
      <x:c r="M112" s="216" t="n"/>
      <x:c r="N112" s="217" t="n">
        <x:f>IFERROR(VALUE(B112),9999)</x:f>
        <x:v>111</x:v>
      </x:c>
      <x:c r="O112" s="217" t="str">
        <x:f>IF(AND($D112=PARAMETROS!$B$2,$F112=PARAMETROS!$B$3,$G112&lt;&gt;"",UPPER(TRIM($K112))&lt;&gt;"NO"),"SI","NO")</x:f>
        <x:v>SI</x:v>
      </x:c>
      <x:c r="P112" s="217" t="n">
        <x:f>IF($O112="SI",COUNTIFS($O$2:O112,"SI"),"")</x:f>
        <x:v>93</x:v>
      </x:c>
      <x:c r="Q112" s="217" t="str">
        <x:f>IF($O112="SI",IFERROR(INDEX('ASIGNACION AUTOMATICA'!$D:$D,MATCH($G112,'ASIGNACION AUTOMATICA'!$J:$J,0)),""),"")</x:f>
        <x:v>A23</x:v>
      </x:c>
    </x:row>
    <x:row r="113" s="115" customFormat="1" ht="17.100000381469727" customHeight="1">
      <x:c r="A113" s="218" t="n">
        <x:f>ROW()-1</x:f>
        <x:v>112</x:v>
      </x:c>
      <x:c r="B113" s="218" t="n">
        <x:v>112</x:v>
      </x:c>
      <x:c r="C113" s="218" t="inlineStr">
        <x:is>
          <x:t xml:space="preserve">Categoría PDF: Diputadas y Diputados; orden interno alfabético</x:t>
        </x:is>
      </x:c>
      <x:c r="D113" s="218" t="inlineStr">
        <x:is>
          <x:t xml:space="preserve">OPA</x:t>
        </x:is>
      </x:c>
      <x:c r="E113" s="218" t="inlineStr">
        <x:is>
          <x:t xml:space="preserve">Honorable Diputado</x:t>
        </x:is>
      </x:c>
      <x:c r="F113" s="218" t="inlineStr">
        <x:is>
          <x:t xml:space="preserve">VIP</x:t>
        </x:is>
      </x:c>
      <x:c r="G113" s="218" t="inlineStr">
        <x:is>
          <x:t xml:space="preserve">Arroyo Muñoz, Roberto</x:t>
        </x:is>
      </x:c>
      <x:c r="H113" s="218" t="inlineStr">
        <x:is>
          <x:t xml:space="preserve">Roberto</x:t>
        </x:is>
      </x:c>
      <x:c r="I113" s="218" t="inlineStr">
        <x:is>
          <x:t xml:space="preserve">Arroyo</x:t>
        </x:is>
      </x:c>
      <x:c r="J113" s="218" t="inlineStr">
        <x:is>
          <x:t xml:space="preserve">Muñoz</x:t>
        </x:is>
      </x:c>
      <x:c r="K113" s="218" t="inlineStr">
        <x:is>
          <x:t xml:space="preserve">Pendiente</x:t>
        </x:is>
      </x:c>
      <x:c r="L113" s="218" t="inlineStr">
        <x:is>
          <x:t xml:space="preserve">Diputado Distrito 20</x:t>
        </x:is>
      </x:c>
      <x:c r="M113" s="218" t="n"/>
      <x:c r="N113" s="219" t="n">
        <x:f>IFERROR(VALUE(B113),9999)</x:f>
        <x:v>112</x:v>
      </x:c>
      <x:c r="O113" s="219" t="str">
        <x:f>IF(AND($D113=PARAMETROS!$B$2,$F113=PARAMETROS!$B$3,$G113&lt;&gt;"",UPPER(TRIM($K113))&lt;&gt;"NO"),"SI","NO")</x:f>
        <x:v>SI</x:v>
      </x:c>
      <x:c r="P113" s="219" t="n">
        <x:f>IF($O113="SI",COUNTIFS($O$2:O113,"SI"),"")</x:f>
        <x:v>94</x:v>
      </x:c>
      <x:c r="Q113" s="219" t="str">
        <x:f>IF($O113="SI",IFERROR(INDEX('ASIGNACION AUTOMATICA'!$D:$D,MATCH($G113,'ASIGNACION AUTOMATICA'!$J:$J,0)),""),"")</x:f>
        <x:v>A23</x:v>
      </x:c>
    </x:row>
    <x:row r="114" s="115" customFormat="1" ht="17.100000381469727" customHeight="1">
      <x:c r="A114" s="216" t="n">
        <x:f>ROW()-1</x:f>
        <x:v>113</x:v>
      </x:c>
      <x:c r="B114" s="216" t="n">
        <x:v>113</x:v>
      </x:c>
      <x:c r="C114" s="216" t="inlineStr">
        <x:is>
          <x:t xml:space="preserve">Categoría PDF: Diputadas y Diputados; orden interno alfabético</x:t>
        </x:is>
      </x:c>
      <x:c r="D114" s="216" t="inlineStr">
        <x:is>
          <x:t xml:space="preserve">OPA</x:t>
        </x:is>
      </x:c>
      <x:c r="E114" s="216" t="inlineStr">
        <x:is>
          <x:t xml:space="preserve">Honorable Diputado</x:t>
        </x:is>
      </x:c>
      <x:c r="F114" s="216" t="inlineStr">
        <x:is>
          <x:t xml:space="preserve">VIP</x:t>
        </x:is>
      </x:c>
      <x:c r="G114" s="216" t="inlineStr">
        <x:is>
          <x:t xml:space="preserve">Bobadilla Muñoz, Sergio</x:t>
        </x:is>
      </x:c>
      <x:c r="H114" s="216" t="inlineStr">
        <x:is>
          <x:t xml:space="preserve">Sergio</x:t>
        </x:is>
      </x:c>
      <x:c r="I114" s="216" t="inlineStr">
        <x:is>
          <x:t xml:space="preserve">Bobadilla</x:t>
        </x:is>
      </x:c>
      <x:c r="J114" s="216" t="inlineStr">
        <x:is>
          <x:t xml:space="preserve">Muñoz</x:t>
        </x:is>
      </x:c>
      <x:c r="K114" s="216" t="inlineStr">
        <x:is>
          <x:t xml:space="preserve">SI</x:t>
        </x:is>
      </x:c>
      <x:c r="L114" s="216" t="inlineStr">
        <x:is>
          <x:t xml:space="preserve">Diputado Distrito 20</x:t>
        </x:is>
      </x:c>
      <x:c r="M114" s="216" t="n"/>
      <x:c r="N114" s="217" t="n">
        <x:f>IFERROR(VALUE(B114),9999)</x:f>
        <x:v>113</x:v>
      </x:c>
      <x:c r="O114" s="217" t="str">
        <x:f>IF(AND($D114=PARAMETROS!$B$2,$F114=PARAMETROS!$B$3,$G114&lt;&gt;"",UPPER(TRIM($K114))&lt;&gt;"NO"),"SI","NO")</x:f>
        <x:v>SI</x:v>
      </x:c>
      <x:c r="P114" s="217" t="n">
        <x:f>IF($O114="SI",COUNTIFS($O$2:O114,"SI"),"")</x:f>
        <x:v>95</x:v>
      </x:c>
      <x:c r="Q114" s="217" t="str">
        <x:f>IF($O114="SI",IFERROR(INDEX('ASIGNACION AUTOMATICA'!$D:$D,MATCH($G114,'ASIGNACION AUTOMATICA'!$J:$J,0)),""),"")</x:f>
        <x:v>A23</x:v>
      </x:c>
    </x:row>
    <x:row r="115" s="115" customFormat="1" ht="17.100000381469727" customHeight="1">
      <x:c r="A115" s="218" t="n">
        <x:f>ROW()-1</x:f>
        <x:v>114</x:v>
      </x:c>
      <x:c r="B115" s="218" t="n">
        <x:v>114</x:v>
      </x:c>
      <x:c r="C115" s="218" t="inlineStr">
        <x:is>
          <x:t xml:space="preserve">Categoría PDF: Diputadas y Diputados; orden interno alfabético</x:t>
        </x:is>
      </x:c>
      <x:c r="D115" s="218" t="inlineStr">
        <x:is>
          <x:t xml:space="preserve">OPA</x:t>
        </x:is>
      </x:c>
      <x:c r="E115" s="218" t="inlineStr">
        <x:is>
          <x:t xml:space="preserve">Honorable Diputado</x:t>
        </x:is>
      </x:c>
      <x:c r="F115" s="218" t="inlineStr">
        <x:is>
          <x:t xml:space="preserve">VIP</x:t>
        </x:is>
      </x:c>
      <x:c r="G115" s="218" t="inlineStr">
        <x:is>
          <x:t xml:space="preserve">Charpentier Rajcevich, Paz</x:t>
        </x:is>
      </x:c>
      <x:c r="H115" s="218" t="inlineStr">
        <x:is>
          <x:t xml:space="preserve">Paz</x:t>
        </x:is>
      </x:c>
      <x:c r="I115" s="218" t="inlineStr">
        <x:is>
          <x:t xml:space="preserve">Charpentier</x:t>
        </x:is>
      </x:c>
      <x:c r="J115" s="218" t="inlineStr">
        <x:is>
          <x:t xml:space="preserve">Rajcevich</x:t>
        </x:is>
      </x:c>
      <x:c r="K115" s="218" t="inlineStr">
        <x:is>
          <x:t xml:space="preserve">Pendiente</x:t>
        </x:is>
      </x:c>
      <x:c r="L115" s="218" t="inlineStr">
        <x:is>
          <x:t xml:space="preserve">Diputado Distrito 20</x:t>
        </x:is>
      </x:c>
      <x:c r="M115" s="218" t="n"/>
      <x:c r="N115" s="219" t="n">
        <x:f>IFERROR(VALUE(B115),9999)</x:f>
        <x:v>114</x:v>
      </x:c>
      <x:c r="O115" s="219" t="str">
        <x:f>IF(AND($D115=PARAMETROS!$B$2,$F115=PARAMETROS!$B$3,$G115&lt;&gt;"",UPPER(TRIM($K115))&lt;&gt;"NO"),"SI","NO")</x:f>
        <x:v>SI</x:v>
      </x:c>
      <x:c r="P115" s="219" t="n">
        <x:f>IF($O115="SI",COUNTIFS($O$2:O115,"SI"),"")</x:f>
        <x:v>96</x:v>
      </x:c>
      <x:c r="Q115" s="219" t="str">
        <x:f>IF($O115="SI",IFERROR(INDEX('ASIGNACION AUTOMATICA'!$D:$D,MATCH($G115,'ASIGNACION AUTOMATICA'!$J:$J,0)),""),"")</x:f>
        <x:v>A23</x:v>
      </x:c>
    </x:row>
    <x:row r="116" s="115" customFormat="1" ht="17.100000381469727" customHeight="1">
      <x:c r="A116" s="216" t="n">
        <x:f>ROW()-1</x:f>
        <x:v>115</x:v>
      </x:c>
      <x:c r="B116" s="216" t="n">
        <x:v>115</x:v>
      </x:c>
      <x:c r="C116" s="216" t="inlineStr">
        <x:is>
          <x:t xml:space="preserve">Categoría PDF: Diputadas y Diputados; orden interno alfabético</x:t>
        </x:is>
      </x:c>
      <x:c r="D116" s="216" t="inlineStr">
        <x:is>
          <x:t xml:space="preserve">OPA</x:t>
        </x:is>
      </x:c>
      <x:c r="E116" s="216" t="inlineStr">
        <x:is>
          <x:t xml:space="preserve">Honorable Diputado</x:t>
        </x:is>
      </x:c>
      <x:c r="F116" s="216" t="inlineStr">
        <x:is>
          <x:t xml:space="preserve">VIP</x:t>
        </x:is>
      </x:c>
      <x:c r="G116" s="216" t="inlineStr">
        <x:is>
          <x:t xml:space="preserve">Muñoz González, Francesca</x:t>
        </x:is>
      </x:c>
      <x:c r="H116" s="216" t="inlineStr">
        <x:is>
          <x:t xml:space="preserve">Francesca</x:t>
        </x:is>
      </x:c>
      <x:c r="I116" s="216" t="inlineStr">
        <x:is>
          <x:t xml:space="preserve">Muñoz</x:t>
        </x:is>
      </x:c>
      <x:c r="J116" s="216" t="inlineStr">
        <x:is>
          <x:t xml:space="preserve">González</x:t>
        </x:is>
      </x:c>
      <x:c r="K116" s="216" t="inlineStr">
        <x:is>
          <x:t xml:space="preserve">SI</x:t>
        </x:is>
      </x:c>
      <x:c r="L116" s="216" t="inlineStr">
        <x:is>
          <x:t xml:space="preserve">Diputado Distrito 20</x:t>
        </x:is>
      </x:c>
      <x:c r="M116" s="216" t="n"/>
      <x:c r="N116" s="217" t="n">
        <x:f>IFERROR(VALUE(B116),9999)</x:f>
        <x:v>115</x:v>
      </x:c>
      <x:c r="O116" s="217" t="str">
        <x:f>IF(AND($D116=PARAMETROS!$B$2,$F116=PARAMETROS!$B$3,$G116&lt;&gt;"",UPPER(TRIM($K116))&lt;&gt;"NO"),"SI","NO")</x:f>
        <x:v>SI</x:v>
      </x:c>
      <x:c r="P116" s="217" t="n">
        <x:f>IF($O116="SI",COUNTIFS($O$2:O116,"SI"),"")</x:f>
        <x:v>97</x:v>
      </x:c>
      <x:c r="Q116" s="217" t="str">
        <x:f>IF($O116="SI",IFERROR(INDEX('ASIGNACION AUTOMATICA'!$D:$D,MATCH($G116,'ASIGNACION AUTOMATICA'!$J:$J,0)),""),"")</x:f>
        <x:v>A23</x:v>
      </x:c>
    </x:row>
    <x:row r="117" s="115" customFormat="1" ht="17.100000381469727" customHeight="1">
      <x:c r="A117" s="218" t="n">
        <x:f>ROW()-1</x:f>
        <x:v>116</x:v>
      </x:c>
      <x:c r="B117" s="218" t="n">
        <x:v>116</x:v>
      </x:c>
      <x:c r="C117" s="218" t="inlineStr">
        <x:is>
          <x:t xml:space="preserve">Categoría PDF: Diputadas y Diputados; orden interno alfabético</x:t>
        </x:is>
      </x:c>
      <x:c r="D117" s="218" t="inlineStr">
        <x:is>
          <x:t xml:space="preserve">OPA</x:t>
        </x:is>
      </x:c>
      <x:c r="E117" s="218" t="inlineStr">
        <x:is>
          <x:t xml:space="preserve">Honorable Diputado</x:t>
        </x:is>
      </x:c>
      <x:c r="F117" s="218" t="inlineStr">
        <x:is>
          <x:t xml:space="preserve">VIP</x:t>
        </x:is>
      </x:c>
      <x:c r="G117" s="218" t="inlineStr">
        <x:is>
          <x:t xml:space="preserve">Ortíz Vera, Álvaro</x:t>
        </x:is>
      </x:c>
      <x:c r="H117" s="218" t="inlineStr">
        <x:is>
          <x:t xml:space="preserve">Álvaro</x:t>
        </x:is>
      </x:c>
      <x:c r="I117" s="218" t="inlineStr">
        <x:is>
          <x:t xml:space="preserve">Ortíz</x:t>
        </x:is>
      </x:c>
      <x:c r="J117" s="218" t="inlineStr">
        <x:is>
          <x:t xml:space="preserve">Vera</x:t>
        </x:is>
      </x:c>
      <x:c r="K117" s="218" t="inlineStr">
        <x:is>
          <x:t xml:space="preserve">Pendiente</x:t>
        </x:is>
      </x:c>
      <x:c r="L117" s="218" t="inlineStr">
        <x:is>
          <x:t xml:space="preserve">Diputado Distrito 20</x:t>
        </x:is>
      </x:c>
      <x:c r="M117" s="218" t="n"/>
      <x:c r="N117" s="219" t="n">
        <x:f>IFERROR(VALUE(B117),9999)</x:f>
        <x:v>116</x:v>
      </x:c>
      <x:c r="O117" s="219" t="str">
        <x:f>IF(AND($D117=PARAMETROS!$B$2,$F117=PARAMETROS!$B$3,$G117&lt;&gt;"",UPPER(TRIM($K117))&lt;&gt;"NO"),"SI","NO")</x:f>
        <x:v>SI</x:v>
      </x:c>
      <x:c r="P117" s="219" t="n">
        <x:f>IF($O117="SI",COUNTIFS($O$2:O117,"SI"),"")</x:f>
        <x:v>98</x:v>
      </x:c>
      <x:c r="Q117" s="219" t="str">
        <x:f>IF($O117="SI",IFERROR(INDEX('ASIGNACION AUTOMATICA'!$D:$D,MATCH($G117,'ASIGNACION AUTOMATICA'!$J:$J,0)),""),"")</x:f>
        <x:v>A23</x:v>
      </x:c>
    </x:row>
    <x:row r="118" s="7" customFormat="1" ht="17.100000381469727" customHeight="1">
      <x:c r="A118" s="216" t="n">
        <x:f>ROW()-1</x:f>
        <x:v>117</x:v>
      </x:c>
      <x:c r="B118" s="216" t="n">
        <x:v>117</x:v>
      </x:c>
      <x:c r="C118" s="216" t="inlineStr">
        <x:is>
          <x:t xml:space="preserve">Categoría PDF: Diputadas y Diputados; orden interno alfabético</x:t>
        </x:is>
      </x:c>
      <x:c r="D118" s="216" t="inlineStr">
        <x:is>
          <x:t xml:space="preserve">OPA</x:t>
        </x:is>
      </x:c>
      <x:c r="E118" s="216" t="inlineStr">
        <x:is>
          <x:t xml:space="preserve">Honorable Diputado</x:t>
        </x:is>
      </x:c>
      <x:c r="F118" s="216" t="inlineStr">
        <x:is>
          <x:t xml:space="preserve">VIP</x:t>
        </x:is>
      </x:c>
      <x:c r="G118" s="216" t="inlineStr">
        <x:is>
          <x:t xml:space="preserve">Pérez Cartes, Marlene</x:t>
        </x:is>
      </x:c>
      <x:c r="H118" s="216" t="inlineStr">
        <x:is>
          <x:t xml:space="preserve">Marlene</x:t>
        </x:is>
      </x:c>
      <x:c r="I118" s="216" t="inlineStr">
        <x:is>
          <x:t xml:space="preserve">Pérez</x:t>
        </x:is>
      </x:c>
      <x:c r="J118" s="216" t="inlineStr">
        <x:is>
          <x:t xml:space="preserve">Cartes</x:t>
        </x:is>
      </x:c>
      <x:c r="K118" s="216" t="inlineStr">
        <x:is>
          <x:t xml:space="preserve">Pendiente</x:t>
        </x:is>
      </x:c>
      <x:c r="L118" s="216" t="inlineStr">
        <x:is>
          <x:t xml:space="preserve">Diputado Distrito 20</x:t>
        </x:is>
      </x:c>
      <x:c r="M118" s="216" t="n"/>
      <x:c r="N118" s="217" t="n">
        <x:f>IFERROR(VALUE(B118),9999)</x:f>
        <x:v>117</x:v>
      </x:c>
      <x:c r="O118" s="217" t="str">
        <x:f>IF(AND($D118=PARAMETROS!$B$2,$F118=PARAMETROS!$B$3,$G118&lt;&gt;"",UPPER(TRIM($K118))&lt;&gt;"NO"),"SI","NO")</x:f>
        <x:v>SI</x:v>
      </x:c>
      <x:c r="P118" s="217" t="n">
        <x:f>IF($O118="SI",COUNTIFS($O$2:O118,"SI"),"")</x:f>
        <x:v>99</x:v>
      </x:c>
      <x:c r="Q118" s="217" t="str">
        <x:f>IF($O118="SI",IFERROR(INDEX('ASIGNACION AUTOMATICA'!$D:$D,MATCH($G118,'ASIGNACION AUTOMATICA'!$J:$J,0)),""),"")</x:f>
        <x:v>A23</x:v>
      </x:c>
    </x:row>
    <x:row r="119" s="115" customFormat="1" ht="17.100000381469727" customHeight="1">
      <x:c r="A119" s="218" t="n">
        <x:f>ROW()-1</x:f>
        <x:v>118</x:v>
      </x:c>
      <x:c r="B119" s="218" t="n">
        <x:v>118</x:v>
      </x:c>
      <x:c r="C119" s="218" t="inlineStr">
        <x:is>
          <x:t xml:space="preserve">Categoría PDF: Diputadas y Diputados; orden interno alfabético</x:t>
        </x:is>
      </x:c>
      <x:c r="D119" s="218" t="inlineStr">
        <x:is>
          <x:t xml:space="preserve">OPA</x:t>
        </x:is>
      </x:c>
      <x:c r="E119" s="218" t="inlineStr">
        <x:is>
          <x:t xml:space="preserve">Honorable Diputado</x:t>
        </x:is>
      </x:c>
      <x:c r="F119" s="218" t="inlineStr">
        <x:is>
          <x:t xml:space="preserve">VIP</x:t>
        </x:is>
      </x:c>
      <x:c r="G119" s="218" t="inlineStr">
        <x:is>
          <x:t xml:space="preserve">Rivas Villalobos, José</x:t>
        </x:is>
      </x:c>
      <x:c r="H119" s="218" t="inlineStr">
        <x:is>
          <x:t xml:space="preserve">José</x:t>
        </x:is>
      </x:c>
      <x:c r="I119" s="218" t="inlineStr">
        <x:is>
          <x:t xml:space="preserve">Rivas</x:t>
        </x:is>
      </x:c>
      <x:c r="J119" s="218" t="inlineStr">
        <x:is>
          <x:t xml:space="preserve">Villalobos</x:t>
        </x:is>
      </x:c>
      <x:c r="K119" s="218" t="inlineStr">
        <x:is>
          <x:t xml:space="preserve">Pendiente</x:t>
        </x:is>
      </x:c>
      <x:c r="L119" s="218" t="inlineStr">
        <x:is>
          <x:t xml:space="preserve">Diputado Distrito 20</x:t>
        </x:is>
      </x:c>
      <x:c r="M119" s="218" t="n"/>
      <x:c r="N119" s="219" t="n">
        <x:f>IFERROR(VALUE(B119),9999)</x:f>
        <x:v>118</x:v>
      </x:c>
      <x:c r="O119" s="219" t="str">
        <x:f>IF(AND($D119=PARAMETROS!$B$2,$F119=PARAMETROS!$B$3,$G119&lt;&gt;"",UPPER(TRIM($K119))&lt;&gt;"NO"),"SI","NO")</x:f>
        <x:v>SI</x:v>
      </x:c>
      <x:c r="P119" s="219" t="n">
        <x:f>IF($O119="SI",COUNTIFS($O$2:O119,"SI"),"")</x:f>
        <x:v>100</x:v>
      </x:c>
      <x:c r="Q119" s="219" t="str">
        <x:f>IF($O119="SI",IFERROR(INDEX('ASIGNACION AUTOMATICA'!$D:$D,MATCH($G119,'ASIGNACION AUTOMATICA'!$J:$J,0)),""),"")</x:f>
        <x:v>A23</x:v>
      </x:c>
    </x:row>
    <x:row r="120" s="115" customFormat="1" ht="17.100000381469727" customHeight="1">
      <x:c r="A120" s="216" t="n">
        <x:f>ROW()-1</x:f>
        <x:v>119</x:v>
      </x:c>
      <x:c r="B120" s="216" t="n">
        <x:v>119</x:v>
      </x:c>
      <x:c r="C120" s="216" t="inlineStr">
        <x:is>
          <x:t xml:space="preserve">Categoría PDF: Diputadas y Diputados; orden interno alfabético</x:t>
        </x:is>
      </x:c>
      <x:c r="D120" s="216" t="inlineStr">
        <x:is>
          <x:t xml:space="preserve">OPA</x:t>
        </x:is>
      </x:c>
      <x:c r="E120" s="216" t="inlineStr">
        <x:is>
          <x:t xml:space="preserve">Honorable Diputado</x:t>
        </x:is>
      </x:c>
      <x:c r="F120" s="216" t="inlineStr">
        <x:is>
          <x:t xml:space="preserve">VIP</x:t>
        </x:is>
      </x:c>
      <x:c r="G120" s="216" t="inlineStr">
        <x:is>
          <x:t xml:space="preserve">Betancurt Delgado, Lilian</x:t>
        </x:is>
      </x:c>
      <x:c r="H120" s="216" t="inlineStr">
        <x:is>
          <x:t xml:space="preserve">Lilian</x:t>
        </x:is>
      </x:c>
      <x:c r="I120" s="216" t="inlineStr">
        <x:is>
          <x:t xml:space="preserve">Betancurt</x:t>
        </x:is>
      </x:c>
      <x:c r="J120" s="216" t="inlineStr">
        <x:is>
          <x:t xml:space="preserve">Delgado</x:t>
        </x:is>
      </x:c>
      <x:c r="K120" s="216" t="inlineStr">
        <x:is>
          <x:t xml:space="preserve">Pendiente</x:t>
        </x:is>
      </x:c>
      <x:c r="L120" s="216" t="inlineStr">
        <x:is>
          <x:t xml:space="preserve">Diputado Distrito 21</x:t>
        </x:is>
      </x:c>
      <x:c r="M120" s="216" t="n"/>
      <x:c r="N120" s="217" t="n">
        <x:f>IFERROR(VALUE(B120),9999)</x:f>
        <x:v>119</x:v>
      </x:c>
      <x:c r="O120" s="217" t="str">
        <x:f>IF(AND($D120=PARAMETROS!$B$2,$F120=PARAMETROS!$B$3,$G120&lt;&gt;"",UPPER(TRIM($K120))&lt;&gt;"NO"),"SI","NO")</x:f>
        <x:v>SI</x:v>
      </x:c>
      <x:c r="P120" s="217" t="n">
        <x:f>IF($O120="SI",COUNTIFS($O$2:O120,"SI"),"")</x:f>
        <x:v>101</x:v>
      </x:c>
      <x:c r="Q120" s="217" t="str">
        <x:f>IF($O120="SI",IFERROR(INDEX('ASIGNACION AUTOMATICA'!$D:$D,MATCH($G120,'ASIGNACION AUTOMATICA'!$J:$J,0)),""),"")</x:f>
        <x:v>A23</x:v>
      </x:c>
    </x:row>
    <x:row r="121" s="115" customFormat="1" ht="17.100000381469727" customHeight="1">
      <x:c r="A121" s="218" t="n">
        <x:f>ROW()-1</x:f>
        <x:v>120</x:v>
      </x:c>
      <x:c r="B121" s="218" t="n">
        <x:v>120</x:v>
      </x:c>
      <x:c r="C121" s="218" t="inlineStr">
        <x:is>
          <x:t xml:space="preserve">Categoría PDF: Diputadas y Diputados; orden interno alfabético</x:t>
        </x:is>
      </x:c>
      <x:c r="D121" s="218" t="inlineStr">
        <x:is>
          <x:t xml:space="preserve">OPA</x:t>
        </x:is>
      </x:c>
      <x:c r="E121" s="218" t="inlineStr">
        <x:is>
          <x:t xml:space="preserve">Honorable Diputado</x:t>
        </x:is>
      </x:c>
      <x:c r="F121" s="218" t="inlineStr">
        <x:is>
          <x:t xml:space="preserve">VIP</x:t>
        </x:is>
      </x:c>
      <x:c r="G121" s="218" t="inlineStr">
        <x:is>
          <x:t xml:space="preserve">Pérez Olea, Joanna</x:t>
        </x:is>
      </x:c>
      <x:c r="H121" s="218" t="inlineStr">
        <x:is>
          <x:t xml:space="preserve">Joanna</x:t>
        </x:is>
      </x:c>
      <x:c r="I121" s="218" t="inlineStr">
        <x:is>
          <x:t xml:space="preserve">Pérez</x:t>
        </x:is>
      </x:c>
      <x:c r="J121" s="218" t="inlineStr">
        <x:is>
          <x:t xml:space="preserve">Olea</x:t>
        </x:is>
      </x:c>
      <x:c r="K121" s="218" t="inlineStr">
        <x:is>
          <x:t xml:space="preserve">Pendiente</x:t>
        </x:is>
      </x:c>
      <x:c r="L121" s="218" t="inlineStr">
        <x:is>
          <x:t xml:space="preserve">Diputado Distrito 21</x:t>
        </x:is>
      </x:c>
      <x:c r="M121" s="218" t="n"/>
      <x:c r="N121" s="219" t="n">
        <x:f>IFERROR(VALUE(B121),9999)</x:f>
        <x:v>120</x:v>
      </x:c>
      <x:c r="O121" s="219" t="str">
        <x:f>IF(AND($D121=PARAMETROS!$B$2,$F121=PARAMETROS!$B$3,$G121&lt;&gt;"",UPPER(TRIM($K121))&lt;&gt;"NO"),"SI","NO")</x:f>
        <x:v>SI</x:v>
      </x:c>
      <x:c r="P121" s="219" t="n">
        <x:f>IF($O121="SI",COUNTIFS($O$2:O121,"SI"),"")</x:f>
        <x:v>102</x:v>
      </x:c>
      <x:c r="Q121" s="219" t="str">
        <x:f>IF($O121="SI",IFERROR(INDEX('ASIGNACION AUTOMATICA'!$D:$D,MATCH($G121,'ASIGNACION AUTOMATICA'!$J:$J,0)),""),"")</x:f>
        <x:v>A23</x:v>
      </x:c>
    </x:row>
    <x:row r="122" s="115" customFormat="1" ht="17.100000381469727" customHeight="1">
      <x:c r="A122" s="216" t="n">
        <x:f>ROW()-1</x:f>
        <x:v>121</x:v>
      </x:c>
      <x:c r="B122" s="216" t="n">
        <x:v>121</x:v>
      </x:c>
      <x:c r="C122" s="216" t="inlineStr">
        <x:is>
          <x:t xml:space="preserve">Categoría PDF: Diputadas y Diputados; orden interno alfabético</x:t>
        </x:is>
      </x:c>
      <x:c r="D122" s="216" t="inlineStr">
        <x:is>
          <x:t xml:space="preserve">OPA</x:t>
        </x:is>
      </x:c>
      <x:c r="E122" s="216" t="inlineStr">
        <x:is>
          <x:t xml:space="preserve">Honorable Diputado</x:t>
        </x:is>
      </x:c>
      <x:c r="F122" s="216" t="inlineStr">
        <x:is>
          <x:t xml:space="preserve">VIP</x:t>
        </x:is>
      </x:c>
      <x:c r="G122" s="216" t="inlineStr">
        <x:is>
          <x:t xml:space="preserve">Pinilla Valencia, Patricio</x:t>
        </x:is>
      </x:c>
      <x:c r="H122" s="216" t="inlineStr">
        <x:is>
          <x:t xml:space="preserve">Patricio</x:t>
        </x:is>
      </x:c>
      <x:c r="I122" s="216" t="inlineStr">
        <x:is>
          <x:t xml:space="preserve">Pinilla</x:t>
        </x:is>
      </x:c>
      <x:c r="J122" s="216" t="inlineStr">
        <x:is>
          <x:t xml:space="preserve">Valencia</x:t>
        </x:is>
      </x:c>
      <x:c r="K122" s="216" t="inlineStr">
        <x:is>
          <x:t xml:space="preserve">NO</x:t>
        </x:is>
      </x:c>
      <x:c r="L122" s="216" t="inlineStr">
        <x:is>
          <x:t xml:space="preserve">Diputado Distrito 21</x:t>
        </x:is>
      </x:c>
      <x:c r="M122" s="216" t="n"/>
      <x:c r="N122" s="217" t="n">
        <x:f>IFERROR(VALUE(B122),9999)</x:f>
        <x:v>121</x:v>
      </x:c>
      <x:c r="O122" s="217" t="str">
        <x:f>IF(AND($D122=PARAMETROS!$B$2,$F122=PARAMETROS!$B$3,$G122&lt;&gt;"",UPPER(TRIM($K122))&lt;&gt;"NO"),"SI","NO")</x:f>
        <x:v>NO</x:v>
      </x:c>
      <x:c r="P122" s="217" t="str">
        <x:f>IF($O122="SI",COUNTIFS($O$2:O122,"SI"),"")</x:f>
      </x:c>
      <x:c r="Q122" s="217" t="str">
        <x:f>IF($O122="SI",IFERROR(INDEX('ASIGNACION AUTOMATICA'!$D:$D,MATCH($G122,'ASIGNACION AUTOMATICA'!$J:$J,0)),""),"")</x:f>
      </x:c>
    </x:row>
    <x:row r="123" s="115" customFormat="1" ht="17.100000381469727" customHeight="1">
      <x:c r="A123" s="218" t="n">
        <x:f>ROW()-1</x:f>
        <x:v>122</x:v>
      </x:c>
      <x:c r="B123" s="218" t="n">
        <x:v>122</x:v>
      </x:c>
      <x:c r="C123" s="218" t="inlineStr">
        <x:is>
          <x:t xml:space="preserve">Categoría PDF: Diputadas y Diputados; orden interno alfabético</x:t>
        </x:is>
      </x:c>
      <x:c r="D123" s="218" t="inlineStr">
        <x:is>
          <x:t xml:space="preserve">OPA</x:t>
        </x:is>
      </x:c>
      <x:c r="E123" s="218" t="inlineStr">
        <x:is>
          <x:t xml:space="preserve">Honorable Diputado</x:t>
        </x:is>
      </x:c>
      <x:c r="F123" s="218" t="inlineStr">
        <x:is>
          <x:t xml:space="preserve">VIP</x:t>
        </x:is>
      </x:c>
      <x:c r="G123" s="218" t="inlineStr">
        <x:is>
          <x:t xml:space="preserve">Urruticoechea Ríos, Cristóbal</x:t>
        </x:is>
      </x:c>
      <x:c r="H123" s="218" t="inlineStr">
        <x:is>
          <x:t xml:space="preserve">Cristóbal</x:t>
        </x:is>
      </x:c>
      <x:c r="I123" s="218" t="inlineStr">
        <x:is>
          <x:t xml:space="preserve">Urruticoechea</x:t>
        </x:is>
      </x:c>
      <x:c r="J123" s="218" t="inlineStr">
        <x:is>
          <x:t xml:space="preserve">Ríos</x:t>
        </x:is>
      </x:c>
      <x:c r="K123" s="218" t="inlineStr">
        <x:is>
          <x:t xml:space="preserve">Pendiente</x:t>
        </x:is>
      </x:c>
      <x:c r="L123" s="218" t="inlineStr">
        <x:is>
          <x:t xml:space="preserve">Diputado Distrito 21</x:t>
        </x:is>
      </x:c>
      <x:c r="M123" s="218" t="n"/>
      <x:c r="N123" s="219" t="n">
        <x:f>IFERROR(VALUE(B123),9999)</x:f>
        <x:v>122</x:v>
      </x:c>
      <x:c r="O123" s="219" t="str">
        <x:f>IF(AND($D123=PARAMETROS!$B$2,$F123=PARAMETROS!$B$3,$G123&lt;&gt;"",UPPER(TRIM($K123))&lt;&gt;"NO"),"SI","NO")</x:f>
        <x:v>SI</x:v>
      </x:c>
      <x:c r="P123" s="219" t="n">
        <x:f>IF($O123="SI",COUNTIFS($O$2:O123,"SI"),"")</x:f>
        <x:v>103</x:v>
      </x:c>
      <x:c r="Q123" s="219" t="str">
        <x:f>IF($O123="SI",IFERROR(INDEX('ASIGNACION AUTOMATICA'!$D:$D,MATCH($G123,'ASIGNACION AUTOMATICA'!$J:$J,0)),""),"")</x:f>
        <x:v>A23</x:v>
      </x:c>
    </x:row>
    <x:row r="124" s="115" customFormat="1" ht="17.100000381469727" customHeight="1">
      <x:c r="A124" s="216" t="n">
        <x:f>ROW()-1</x:f>
        <x:v>123</x:v>
      </x:c>
      <x:c r="B124" s="216" t="n">
        <x:v>123</x:v>
      </x:c>
      <x:c r="C124" s="216" t="inlineStr">
        <x:is>
          <x:t xml:space="preserve">Categoría PDF: Diputadas y Diputados; orden interno alfabético</x:t>
        </x:is>
      </x:c>
      <x:c r="D124" s="216" t="inlineStr">
        <x:is>
          <x:t xml:space="preserve">OPA</x:t>
        </x:is>
      </x:c>
      <x:c r="E124" s="216" t="inlineStr">
        <x:is>
          <x:t xml:space="preserve">Honorable Diputado</x:t>
        </x:is>
      </x:c>
      <x:c r="F124" s="216" t="inlineStr">
        <x:is>
          <x:t xml:space="preserve">VIP</x:t>
        </x:is>
      </x:c>
      <x:c r="G124" s="216" t="inlineStr">
        <x:is>
          <x:t xml:space="preserve">Weisse Novoa, Flor</x:t>
        </x:is>
      </x:c>
      <x:c r="H124" s="216" t="inlineStr">
        <x:is>
          <x:t xml:space="preserve">Flor</x:t>
        </x:is>
      </x:c>
      <x:c r="I124" s="216" t="inlineStr">
        <x:is>
          <x:t xml:space="preserve">Weisse</x:t>
        </x:is>
      </x:c>
      <x:c r="J124" s="216" t="inlineStr">
        <x:is>
          <x:t xml:space="preserve">Novoa</x:t>
        </x:is>
      </x:c>
      <x:c r="K124" s="216" t="inlineStr">
        <x:is>
          <x:t xml:space="preserve">Pendiente</x:t>
        </x:is>
      </x:c>
      <x:c r="L124" s="216" t="inlineStr">
        <x:is>
          <x:t xml:space="preserve">Diputado Distrito 21</x:t>
        </x:is>
      </x:c>
      <x:c r="M124" s="216" t="n"/>
      <x:c r="N124" s="217" t="n">
        <x:f>IFERROR(VALUE(B124),9999)</x:f>
        <x:v>123</x:v>
      </x:c>
      <x:c r="O124" s="217" t="str">
        <x:f>IF(AND($D124=PARAMETROS!$B$2,$F124=PARAMETROS!$B$3,$G124&lt;&gt;"",UPPER(TRIM($K124))&lt;&gt;"NO"),"SI","NO")</x:f>
        <x:v>SI</x:v>
      </x:c>
      <x:c r="P124" s="217" t="n">
        <x:f>IF($O124="SI",COUNTIFS($O$2:O124,"SI"),"")</x:f>
        <x:v>104</x:v>
      </x:c>
      <x:c r="Q124" s="217" t="str">
        <x:f>IF($O124="SI",IFERROR(INDEX('ASIGNACION AUTOMATICA'!$D:$D,MATCH($G124,'ASIGNACION AUTOMATICA'!$J:$J,0)),""),"")</x:f>
        <x:v>A23</x:v>
      </x:c>
    </x:row>
    <x:row r="125" s="115" customFormat="1" ht="17.100000381469727" customHeight="1">
      <x:c r="A125" s="218" t="n">
        <x:f>ROW()-1</x:f>
        <x:v>124</x:v>
      </x:c>
      <x:c r="B125" s="218" t="n">
        <x:v>124</x:v>
      </x:c>
      <x:c r="C125" s="218" t="inlineStr">
        <x:is>
          <x:t xml:space="preserve">Coincidencia exacta PDF: Subsecretario de Relaciones Exteriores</x:t>
        </x:is>
      </x:c>
      <x:c r="D125" s="218" t="inlineStr">
        <x:is>
          <x:t xml:space="preserve">OPA</x:t>
        </x:is>
      </x:c>
      <x:c r="E125" s="218" t="inlineStr">
        <x:is>
          <x:t xml:space="preserve">Subsecretario</x:t>
        </x:is>
      </x:c>
      <x:c r="F125" s="218" t="inlineStr">
        <x:is>
          <x:t xml:space="preserve">VIP</x:t>
        </x:is>
      </x:c>
      <x:c r="G125" s="218" t="inlineStr">
        <x:is>
          <x:t xml:space="preserve">Torres Espinosa, Patricio</x:t>
        </x:is>
      </x:c>
      <x:c r="H125" s="218" t="inlineStr">
        <x:is>
          <x:t xml:space="preserve">Patricio</x:t>
        </x:is>
      </x:c>
      <x:c r="I125" s="218" t="inlineStr">
        <x:is>
          <x:t xml:space="preserve">Torres</x:t>
        </x:is>
      </x:c>
      <x:c r="J125" s="218" t="inlineStr">
        <x:is>
          <x:t xml:space="preserve">Espinosa</x:t>
        </x:is>
      </x:c>
      <x:c r="K125" s="218" t="inlineStr">
        <x:is>
          <x:t xml:space="preserve">Pendiente</x:t>
        </x:is>
      </x:c>
      <x:c r="L125" s="218" t="inlineStr">
        <x:is>
          <x:t xml:space="preserve">Subsecretario de Relaciones Exteriores</x:t>
        </x:is>
      </x:c>
      <x:c r="M125" s="218" t="n"/>
      <x:c r="N125" s="219" t="n">
        <x:f>IFERROR(VALUE(B125),9999)</x:f>
        <x:v>124</x:v>
      </x:c>
      <x:c r="O125" s="219" t="str">
        <x:f>IF(AND($D125=PARAMETROS!$B$2,$F125=PARAMETROS!$B$3,$G125&lt;&gt;"",UPPER(TRIM($K125))&lt;&gt;"NO"),"SI","NO")</x:f>
        <x:v>SI</x:v>
      </x:c>
      <x:c r="P125" s="219" t="n">
        <x:f>IF($O125="SI",COUNTIFS($O$2:O125,"SI"),"")</x:f>
        <x:v>105</x:v>
      </x:c>
      <x:c r="Q125" s="219" t="str">
        <x:f>IF($O125="SI",IFERROR(INDEX('ASIGNACION AUTOMATICA'!$D:$D,MATCH($G125,'ASIGNACION AUTOMATICA'!$J:$J,0)),""),"")</x:f>
        <x:v>A23</x:v>
      </x:c>
    </x:row>
    <x:row r="126" s="115" customFormat="1" ht="17.100000381469727" customHeight="1">
      <x:c r="A126" s="216" t="n">
        <x:f>ROW()-1</x:f>
        <x:v>125</x:v>
      </x:c>
      <x:c r="B126" s="216" t="n">
        <x:v>125</x:v>
      </x:c>
      <x:c r="C126" s="216" t="inlineStr">
        <x:is>
          <x:t xml:space="preserve">Coincidencia exacta PDF: Subsecretario de Defensa</x:t>
        </x:is>
      </x:c>
      <x:c r="D126" s="216" t="inlineStr">
        <x:is>
          <x:t xml:space="preserve">OPA</x:t>
        </x:is>
      </x:c>
      <x:c r="E126" s="216" t="inlineStr">
        <x:is>
          <x:t xml:space="preserve">Subsecretario</x:t>
        </x:is>
      </x:c>
      <x:c r="F126" s="216" t="inlineStr">
        <x:is>
          <x:t xml:space="preserve">VIP</x:t>
        </x:is>
      </x:c>
      <x:c r="G126" s="216" t="inlineStr">
        <x:is>
          <x:t xml:space="preserve">Álvarez Aguirre, Rodrigo</x:t>
        </x:is>
      </x:c>
      <x:c r="H126" s="216" t="inlineStr">
        <x:is>
          <x:t xml:space="preserve">Rodrigo</x:t>
        </x:is>
      </x:c>
      <x:c r="I126" s="216" t="inlineStr">
        <x:is>
          <x:t xml:space="preserve">Álvarez</x:t>
        </x:is>
      </x:c>
      <x:c r="J126" s="216" t="inlineStr">
        <x:is>
          <x:t xml:space="preserve">Aguirre</x:t>
        </x:is>
      </x:c>
      <x:c r="K126" s="216" t="inlineStr">
        <x:is>
          <x:t xml:space="preserve">SI</x:t>
        </x:is>
      </x:c>
      <x:c r="L126" s="216" t="inlineStr">
        <x:is>
          <x:t xml:space="preserve">Subsecretario de Defensa</x:t>
        </x:is>
      </x:c>
      <x:c r="M126" s="216" t="n"/>
      <x:c r="N126" s="217" t="n">
        <x:f>IFERROR(VALUE(B126),9999)</x:f>
        <x:v>125</x:v>
      </x:c>
      <x:c r="O126" s="217" t="str">
        <x:f>IF(AND($D126=PARAMETROS!$B$2,$F126=PARAMETROS!$B$3,$G126&lt;&gt;"",UPPER(TRIM($K126))&lt;&gt;"NO"),"SI","NO")</x:f>
        <x:v>SI</x:v>
      </x:c>
      <x:c r="P126" s="217" t="n">
        <x:f>IF($O126="SI",COUNTIFS($O$2:O126,"SI"),"")</x:f>
        <x:v>106</x:v>
      </x:c>
      <x:c r="Q126" s="217" t="str">
        <x:f>IF($O126="SI",IFERROR(INDEX('ASIGNACION AUTOMATICA'!$D:$D,MATCH($G126,'ASIGNACION AUTOMATICA'!$J:$J,0)),""),"")</x:f>
        <x:v>A23</x:v>
      </x:c>
    </x:row>
    <x:row r="127" s="115" customFormat="1" ht="17.100000381469727" customHeight="1">
      <x:c r="A127" s="218" t="n">
        <x:f>ROW()-1</x:f>
        <x:v>126</x:v>
      </x:c>
      <x:c r="B127" s="218" t="n">
        <x:v>126</x:v>
      </x:c>
      <x:c r="C127" s="218" t="inlineStr">
        <x:is>
          <x:t xml:space="preserve">Coincidencia exacta PDF: Subsecretario de las Fuerzas Armadas</x:t>
        </x:is>
      </x:c>
      <x:c r="D127" s="218" t="inlineStr">
        <x:is>
          <x:t xml:space="preserve">OPA</x:t>
        </x:is>
      </x:c>
      <x:c r="E127" s="218" t="inlineStr">
        <x:is>
          <x:t xml:space="preserve">Subsecretario</x:t>
        </x:is>
      </x:c>
      <x:c r="F127" s="218" t="inlineStr">
        <x:is>
          <x:t xml:space="preserve">VIP</x:t>
        </x:is>
      </x:c>
      <x:c r="G127" s="218" t="inlineStr">
        <x:is>
          <x:t xml:space="preserve">Bolívar Romero, Christian</x:t>
        </x:is>
      </x:c>
      <x:c r="H127" s="218" t="inlineStr">
        <x:is>
          <x:t xml:space="preserve">Christian</x:t>
        </x:is>
      </x:c>
      <x:c r="I127" s="218" t="inlineStr">
        <x:is>
          <x:t xml:space="preserve">Bolívar</x:t>
        </x:is>
      </x:c>
      <x:c r="J127" s="218" t="inlineStr">
        <x:is>
          <x:t xml:space="preserve">Romero</x:t>
        </x:is>
      </x:c>
      <x:c r="K127" s="218" t="inlineStr">
        <x:is>
          <x:t xml:space="preserve">SI</x:t>
        </x:is>
      </x:c>
      <x:c r="L127" s="218" t="inlineStr">
        <x:is>
          <x:t xml:space="preserve">Subsecretario de las Fuerzas Armadas</x:t>
        </x:is>
      </x:c>
      <x:c r="M127" s="218" t="n"/>
      <x:c r="N127" s="219" t="n">
        <x:f>IFERROR(VALUE(B127),9999)</x:f>
        <x:v>126</x:v>
      </x:c>
      <x:c r="O127" s="219" t="str">
        <x:f>IF(AND($D127=PARAMETROS!$B$2,$F127=PARAMETROS!$B$3,$G127&lt;&gt;"",UPPER(TRIM($K127))&lt;&gt;"NO"),"SI","NO")</x:f>
        <x:v>SI</x:v>
      </x:c>
      <x:c r="P127" s="219" t="n">
        <x:f>IF($O127="SI",COUNTIFS($O$2:O127,"SI"),"")</x:f>
        <x:v>107</x:v>
      </x:c>
      <x:c r="Q127" s="219" t="str">
        <x:f>IF($O127="SI",IFERROR(INDEX('ASIGNACION AUTOMATICA'!$D:$D,MATCH($G127,'ASIGNACION AUTOMATICA'!$J:$J,0)),""),"")</x:f>
        <x:v>A23</x:v>
      </x:c>
    </x:row>
    <x:row r="128" s="115" customFormat="1" ht="17.100000381469727" customHeight="1">
      <x:c r="A128" s="216" t="n">
        <x:f>ROW()-1</x:f>
        <x:v>127</x:v>
      </x:c>
      <x:c r="B128" s="216" t="n">
        <x:v>127</x:v>
      </x:c>
      <x:c r="C128" s="216" t="inlineStr">
        <x:is>
          <x:t xml:space="preserve">Coincidencia exacta PDF: Subsecretario de Hacienda</x:t>
        </x:is>
      </x:c>
      <x:c r="D128" s="216" t="inlineStr">
        <x:is>
          <x:t xml:space="preserve">OPA</x:t>
        </x:is>
      </x:c>
      <x:c r="E128" s="216" t="inlineStr">
        <x:is>
          <x:t xml:space="preserve">Subsecretario</x:t>
        </x:is>
      </x:c>
      <x:c r="F128" s="216" t="inlineStr">
        <x:is>
          <x:t xml:space="preserve">VIP</x:t>
        </x:is>
      </x:c>
      <x:c r="G128" s="216" t="inlineStr">
        <x:is>
          <x:t xml:space="preserve">Rodríguez Oyarzún, Juan Pablo</x:t>
        </x:is>
      </x:c>
      <x:c r="H128" s="216" t="inlineStr">
        <x:is>
          <x:t xml:space="preserve">Juan Pablo</x:t>
        </x:is>
      </x:c>
      <x:c r="I128" s="216" t="inlineStr">
        <x:is>
          <x:t xml:space="preserve">Rodríguez</x:t>
        </x:is>
      </x:c>
      <x:c r="J128" s="216" t="inlineStr">
        <x:is>
          <x:t xml:space="preserve">Oyarzún</x:t>
        </x:is>
      </x:c>
      <x:c r="K128" s="216" t="inlineStr">
        <x:is>
          <x:t xml:space="preserve">Pendiente</x:t>
        </x:is>
      </x:c>
      <x:c r="L128" s="216" t="inlineStr">
        <x:is>
          <x:t xml:space="preserve">Subsecretario de Hacienda</x:t>
        </x:is>
      </x:c>
      <x:c r="M128" s="216" t="n"/>
      <x:c r="N128" s="217" t="n">
        <x:f>IFERROR(VALUE(B128),9999)</x:f>
        <x:v>127</x:v>
      </x:c>
      <x:c r="O128" s="217" t="str">
        <x:f>IF(AND($D128=PARAMETROS!$B$2,$F128=PARAMETROS!$B$3,$G128&lt;&gt;"",UPPER(TRIM($K128))&lt;&gt;"NO"),"SI","NO")</x:f>
        <x:v>SI</x:v>
      </x:c>
      <x:c r="P128" s="217" t="n">
        <x:f>IF($O128="SI",COUNTIFS($O$2:O128,"SI"),"")</x:f>
        <x:v>108</x:v>
      </x:c>
      <x:c r="Q128" s="217" t="str">
        <x:f>IF($O128="SI",IFERROR(INDEX('ASIGNACION AUTOMATICA'!$D:$D,MATCH($G128,'ASIGNACION AUTOMATICA'!$J:$J,0)),""),"")</x:f>
        <x:v>A23</x:v>
      </x:c>
    </x:row>
    <x:row r="129" s="115" customFormat="1" ht="17.100000381469727" customHeight="1">
      <x:c r="A129" s="218" t="n">
        <x:f>ROW()-1</x:f>
        <x:v>128</x:v>
      </x:c>
      <x:c r="B129" s="218" t="n">
        <x:v>128</x:v>
      </x:c>
      <x:c r="C129" s="218" t="inlineStr">
        <x:is>
          <x:t xml:space="preserve">Coincidencia por cargo PDF: Subsecretario de Economía y Empresas de Menor Tamaño</x:t>
        </x:is>
      </x:c>
      <x:c r="D129" s="218" t="inlineStr">
        <x:is>
          <x:t xml:space="preserve">OPA</x:t>
        </x:is>
      </x:c>
      <x:c r="E129" s="218" t="inlineStr">
        <x:is>
          <x:t xml:space="preserve">Subsecretario</x:t>
        </x:is>
      </x:c>
      <x:c r="F129" s="218" t="inlineStr">
        <x:is>
          <x:t xml:space="preserve">VIP</x:t>
        </x:is>
      </x:c>
      <x:c r="G129" s="218" t="inlineStr">
        <x:is>
          <x:t xml:space="preserve">Franz Koehler, Karl</x:t>
        </x:is>
      </x:c>
      <x:c r="H129" s="218" t="inlineStr">
        <x:is>
          <x:t xml:space="preserve">Karl</x:t>
        </x:is>
      </x:c>
      <x:c r="I129" s="218" t="inlineStr">
        <x:is>
          <x:t xml:space="preserve">Franz</x:t>
        </x:is>
      </x:c>
      <x:c r="J129" s="218" t="inlineStr">
        <x:is>
          <x:t xml:space="preserve">Koehler</x:t>
        </x:is>
      </x:c>
      <x:c r="K129" s="218" t="inlineStr">
        <x:is>
          <x:t xml:space="preserve">Pendiente</x:t>
        </x:is>
      </x:c>
      <x:c r="L129" s="218" t="inlineStr">
        <x:is>
          <x:t xml:space="preserve">Subsecretario de Economía y Empresas de Menor Tamaño</x:t>
        </x:is>
      </x:c>
      <x:c r="M129" s="218" t="n"/>
      <x:c r="N129" s="219" t="n">
        <x:f>IFERROR(VALUE(B129),9999)</x:f>
        <x:v>128</x:v>
      </x:c>
      <x:c r="O129" s="219" t="str">
        <x:f>IF(AND($D129=PARAMETROS!$B$2,$F129=PARAMETROS!$B$3,$G129&lt;&gt;"",UPPER(TRIM($K129))&lt;&gt;"NO"),"SI","NO")</x:f>
        <x:v>SI</x:v>
      </x:c>
      <x:c r="P129" s="219" t="n">
        <x:f>IF($O129="SI",COUNTIFS($O$2:O129,"SI"),"")</x:f>
        <x:v>109</x:v>
      </x:c>
      <x:c r="Q129" s="219" t="str">
        <x:f>IF($O129="SI",IFERROR(INDEX('ASIGNACION AUTOMATICA'!$D:$D,MATCH($G129,'ASIGNACION AUTOMATICA'!$J:$J,0)),""),"")</x:f>
        <x:v>A23</x:v>
      </x:c>
    </x:row>
    <x:row r="130" s="115" customFormat="1" ht="17.100000381469727" customHeight="1">
      <x:c r="A130" s="216" t="n">
        <x:f>ROW()-1</x:f>
        <x:v>129</x:v>
      </x:c>
      <x:c r="B130" s="216" t="n">
        <x:v>129</x:v>
      </x:c>
      <x:c r="C130" s="216" t="inlineStr">
        <x:is>
          <x:t xml:space="preserve">Coincidencia exacta PDF: Subsecretario de Pesca y Acuicultura</x:t>
        </x:is>
      </x:c>
      <x:c r="D130" s="216" t="inlineStr">
        <x:is>
          <x:t xml:space="preserve">OPA</x:t>
        </x:is>
      </x:c>
      <x:c r="E130" s="216" t="inlineStr">
        <x:is>
          <x:t xml:space="preserve">Subsecretario</x:t>
        </x:is>
      </x:c>
      <x:c r="F130" s="216" t="inlineStr">
        <x:is>
          <x:t xml:space="preserve">VIP</x:t>
        </x:is>
      </x:c>
      <x:c r="G130" s="216" t="inlineStr">
        <x:is>
          <x:t xml:space="preserve">Urrutia Silva, Osvaldo</x:t>
        </x:is>
      </x:c>
      <x:c r="H130" s="216" t="inlineStr">
        <x:is>
          <x:t xml:space="preserve">Osvaldo</x:t>
        </x:is>
      </x:c>
      <x:c r="I130" s="216" t="inlineStr">
        <x:is>
          <x:t xml:space="preserve">Urrutia</x:t>
        </x:is>
      </x:c>
      <x:c r="J130" s="216" t="inlineStr">
        <x:is>
          <x:t xml:space="preserve">Silva</x:t>
        </x:is>
      </x:c>
      <x:c r="K130" s="216" t="inlineStr">
        <x:is>
          <x:t xml:space="preserve">NO</x:t>
        </x:is>
      </x:c>
      <x:c r="L130" s="216" t="inlineStr">
        <x:is>
          <x:t xml:space="preserve">Subsecretario de Pesca y Acuicultura</x:t>
        </x:is>
      </x:c>
      <x:c r="M130" s="216" t="n"/>
      <x:c r="N130" s="217" t="n">
        <x:f>IFERROR(VALUE(B130),9999)</x:f>
        <x:v>129</x:v>
      </x:c>
      <x:c r="O130" s="217" t="str">
        <x:f>IF(AND($D130=PARAMETROS!$B$2,$F130=PARAMETROS!$B$3,$G130&lt;&gt;"",UPPER(TRIM($K130))&lt;&gt;"NO"),"SI","NO")</x:f>
        <x:v>NO</x:v>
      </x:c>
      <x:c r="P130" s="217" t="str">
        <x:f>IF($O130="SI",COUNTIFS($O$2:O130,"SI"),"")</x:f>
      </x:c>
      <x:c r="Q130" s="217" t="str">
        <x:f>IF($O130="SI",IFERROR(INDEX('ASIGNACION AUTOMATICA'!$D:$D,MATCH($G130,'ASIGNACION AUTOMATICA'!$J:$J,0)),""),"")</x:f>
      </x:c>
    </x:row>
    <x:row r="131" s="115" customFormat="1" ht="17.100000381469727" customHeight="1">
      <x:c r="A131" s="218" t="n">
        <x:f>ROW()-1</x:f>
        <x:v>130</x:v>
      </x:c>
      <x:c r="B131" s="218" t="n">
        <x:v>130</x:v>
      </x:c>
      <x:c r="C131" s="218" t="inlineStr">
        <x:is>
          <x:t xml:space="preserve">Coincidencia exacta PDF: Subsecretario de Ciencia, Tecnología, Conocimiento e Innovación</x:t>
        </x:is>
      </x:c>
      <x:c r="D131" s="218" t="inlineStr">
        <x:is>
          <x:t xml:space="preserve">OPA</x:t>
        </x:is>
      </x:c>
      <x:c r="E131" s="218" t="inlineStr">
        <x:is>
          <x:t xml:space="preserve">Subsecretario</x:t>
        </x:is>
      </x:c>
      <x:c r="F131" s="218" t="inlineStr">
        <x:is>
          <x:t xml:space="preserve">VIP</x:t>
        </x:is>
      </x:c>
      <x:c r="G131" s="218" t="inlineStr">
        <x:is>
          <x:t xml:space="preserve">Araos Bralic, Rafael</x:t>
        </x:is>
      </x:c>
      <x:c r="H131" s="218" t="inlineStr">
        <x:is>
          <x:t xml:space="preserve">Rafael</x:t>
        </x:is>
      </x:c>
      <x:c r="I131" s="218" t="inlineStr">
        <x:is>
          <x:t xml:space="preserve">Araos</x:t>
        </x:is>
      </x:c>
      <x:c r="J131" s="218" t="inlineStr">
        <x:is>
          <x:t xml:space="preserve">Bralic</x:t>
        </x:is>
      </x:c>
      <x:c r="K131" s="218" t="inlineStr">
        <x:is>
          <x:t xml:space="preserve">Pendiente</x:t>
        </x:is>
      </x:c>
      <x:c r="L131" s="218" t="inlineStr">
        <x:is>
          <x:t xml:space="preserve">Subsecretaria de Ciencia, Tecnología, Conocimiento e Innovación</x:t>
        </x:is>
      </x:c>
      <x:c r="M131" s="218" t="n"/>
      <x:c r="N131" s="219" t="n">
        <x:f>IFERROR(VALUE(B131),9999)</x:f>
        <x:v>130</x:v>
      </x:c>
      <x:c r="O131" s="219" t="str">
        <x:f>IF(AND($D131=PARAMETROS!$B$2,$F131=PARAMETROS!$B$3,$G131&lt;&gt;"",UPPER(TRIM($K131))&lt;&gt;"NO"),"SI","NO")</x:f>
        <x:v>SI</x:v>
      </x:c>
      <x:c r="P131" s="219" t="n">
        <x:f>IF($O131="SI",COUNTIFS($O$2:O131,"SI"),"")</x:f>
        <x:v>110</x:v>
      </x:c>
      <x:c r="Q131" s="219" t="str">
        <x:f>IF($O131="SI",IFERROR(INDEX('ASIGNACION AUTOMATICA'!$D:$D,MATCH($G131,'ASIGNACION AUTOMATICA'!$J:$J,0)),""),"")</x:f>
        <x:v>A23</x:v>
      </x:c>
    </x:row>
    <x:row r="132" s="115" customFormat="1" ht="17.100000381469727" customHeight="1">
      <x:c r="A132" s="216" t="n">
        <x:f>ROW()-1</x:f>
        <x:v>131</x:v>
      </x:c>
      <x:c r="B132" s="216" t="n">
        <x:v>131</x:v>
      </x:c>
      <x:c r="C132" s="216" t="inlineStr">
        <x:is>
          <x:t xml:space="preserve">Precedencia nacional / agrupación por cargo</x:t>
        </x:is>
      </x:c>
      <x:c r="D132" s="216" t="inlineStr">
        <x:is>
          <x:t xml:space="preserve">OPA</x:t>
        </x:is>
      </x:c>
      <x:c r="E132" s="216" t="inlineStr">
        <x:is>
          <x:t xml:space="preserve">Vicealmirante</x:t>
        </x:is>
      </x:c>
      <x:c r="F132" s="216" t="inlineStr">
        <x:is>
          <x:t xml:space="preserve">VIP</x:t>
        </x:is>
      </x:c>
      <x:c r="G132" s="216" t="inlineStr">
        <x:is>
          <x:t xml:space="preserve">Cacho Morán, Julio</x:t>
        </x:is>
      </x:c>
      <x:c r="H132" s="216" t="inlineStr">
        <x:is>
          <x:t xml:space="preserve">Julio</x:t>
        </x:is>
      </x:c>
      <x:c r="I132" s="216" t="inlineStr">
        <x:is>
          <x:t xml:space="preserve">Cacho</x:t>
        </x:is>
      </x:c>
      <x:c r="J132" s="216" t="inlineStr">
        <x:is>
          <x:t xml:space="preserve">Morán</x:t>
        </x:is>
      </x:c>
      <x:c r="K132" s="216" t="inlineStr">
        <x:is>
          <x:t xml:space="preserve">SI</x:t>
        </x:is>
      </x:c>
      <x:c r="L132" s="216" t="inlineStr">
        <x:is>
          <x:t xml:space="preserve">Jefe del Estado Mayor de la Armada de Perú</x:t>
        </x:is>
      </x:c>
      <x:c r="M132" s="216" t="n"/>
      <x:c r="N132" s="217" t="n">
        <x:f>IFERROR(VALUE(B132),9999)</x:f>
        <x:v>131</x:v>
      </x:c>
      <x:c r="O132" s="217" t="str">
        <x:f>IF(AND($D132=PARAMETROS!$B$2,$F132=PARAMETROS!$B$3,$G132&lt;&gt;"",UPPER(TRIM($K132))&lt;&gt;"NO"),"SI","NO")</x:f>
        <x:v>SI</x:v>
      </x:c>
      <x:c r="P132" s="217" t="n">
        <x:f>IF($O132="SI",COUNTIFS($O$2:O132,"SI"),"")</x:f>
        <x:v>111</x:v>
      </x:c>
      <x:c r="Q132" s="217" t="str">
        <x:f>IF($O132="SI",IFERROR(INDEX('ASIGNACION AUTOMATICA'!$D:$D,MATCH($G132,'ASIGNACION AUTOMATICA'!$J:$J,0)),""),"")</x:f>
        <x:v>A23</x:v>
      </x:c>
    </x:row>
    <x:row r="133" s="115" customFormat="1" ht="17.100000381469727" customHeight="1">
      <x:c r="A133" s="218" t="n">
        <x:f>ROW()-1</x:f>
        <x:v>132</x:v>
      </x:c>
      <x:c r="B133" s="218" t="n">
        <x:v>132</x:v>
      </x:c>
      <x:c r="C133" s="218" t="inlineStr">
        <x:is>
          <x:t xml:space="preserve">Precedencia nacional / agrupación por cargo</x:t>
        </x:is>
      </x:c>
      <x:c r="D133" s="218" t="inlineStr">
        <x:is>
          <x:t xml:space="preserve">OPA</x:t>
        </x:is>
      </x:c>
      <x:c r="E133" s="218" t="inlineStr">
        <x:is>
          <x:t xml:space="preserve">Subsecretario</x:t>
        </x:is>
      </x:c>
      <x:c r="F133" s="218" t="inlineStr">
        <x:is>
          <x:t xml:space="preserve">VIP</x:t>
        </x:is>
      </x:c>
      <x:c r="G133" s="218" t="inlineStr">
        <x:is>
          <x:t xml:space="preserve">De la Maza Riquelme, Cristián</x:t>
        </x:is>
      </x:c>
      <x:c r="H133" s="218" t="inlineStr">
        <x:is>
          <x:t xml:space="preserve">Cristián</x:t>
        </x:is>
      </x:c>
      <x:c r="I133" s="218" t="inlineStr">
        <x:is>
          <x:t xml:space="preserve">De la Maza</x:t>
        </x:is>
      </x:c>
      <x:c r="J133" s="218" t="inlineStr">
        <x:is>
          <x:t xml:space="preserve">Riquelme</x:t>
        </x:is>
      </x:c>
      <x:c r="K133" s="218" t="inlineStr">
        <x:is>
          <x:t xml:space="preserve">NO</x:t>
        </x:is>
      </x:c>
      <x:c r="L133" s="218" t="inlineStr">
        <x:is>
          <x:t xml:space="preserve">Ex Subsecretario de Defensa</x:t>
        </x:is>
      </x:c>
      <x:c r="M133" s="218" t="n"/>
      <x:c r="N133" s="219" t="n">
        <x:f>IFERROR(VALUE(B133),9999)</x:f>
        <x:v>132</x:v>
      </x:c>
      <x:c r="O133" s="219" t="str">
        <x:f>IF(AND($D133=PARAMETROS!$B$2,$F133=PARAMETROS!$B$3,$G133&lt;&gt;"",UPPER(TRIM($K133))&lt;&gt;"NO"),"SI","NO")</x:f>
        <x:v>NO</x:v>
      </x:c>
      <x:c r="P133" s="219" t="str">
        <x:f>IF($O133="SI",COUNTIFS($O$2:O133,"SI"),"")</x:f>
      </x:c>
      <x:c r="Q133" s="219" t="str">
        <x:f>IF($O133="SI",IFERROR(INDEX('ASIGNACION AUTOMATICA'!$D:$D,MATCH($G133,'ASIGNACION AUTOMATICA'!$J:$J,0)),""),"")</x:f>
      </x:c>
    </x:row>
    <x:row r="134" s="7" customFormat="1" ht="17.100000381469727" customHeight="1">
      <x:c r="A134" s="216" t="n">
        <x:f>ROW()-1</x:f>
        <x:v>133</x:v>
      </x:c>
      <x:c r="B134" s="216" t="n">
        <x:v>133</x:v>
      </x:c>
      <x:c r="C134" s="216" t="n"/>
      <x:c r="D134" s="216" t="inlineStr">
        <x:is>
          <x:t xml:space="preserve">OPA</x:t>
        </x:is>
      </x:c>
      <x:c r="E134" s="216" t="inlineStr">
        <x:is>
          <x:t xml:space="preserve">Vicealmirante</x:t>
        </x:is>
      </x:c>
      <x:c r="F134" s="216" t="n"/>
      <x:c r="G134" s="216" t="inlineStr">
        <x:is>
          <x:t xml:space="preserve">Navajas Santini, Ramiro</x:t>
        </x:is>
      </x:c>
      <x:c r="H134" s="216" t="inlineStr">
        <x:is>
          <x:t xml:space="preserve">Ramiro</x:t>
        </x:is>
      </x:c>
      <x:c r="I134" s="216" t="inlineStr">
        <x:is>
          <x:t xml:space="preserve">Navajas</x:t>
        </x:is>
      </x:c>
      <x:c r="J134" s="216" t="inlineStr">
        <x:is>
          <x:t xml:space="preserve">Santini</x:t>
        </x:is>
      </x:c>
      <x:c r="K134" s="216" t="inlineStr">
        <x:is>
          <x:t xml:space="preserve">SI</x:t>
        </x:is>
      </x:c>
      <x:c r="L134" s="216" t="n"/>
      <x:c r="M134" s="216" t="n"/>
      <x:c r="N134" s="217" t="n">
        <x:f>IFERROR(VALUE(B134),9999)</x:f>
        <x:v>133</x:v>
      </x:c>
      <x:c r="O134" s="217" t="str">
        <x:f>IF(AND($D134=PARAMETROS!$B$2,$F134=PARAMETROS!$B$3,$G134&lt;&gt;"",UPPER(TRIM($K134))&lt;&gt;"NO"),"SI","NO")</x:f>
        <x:v>NO</x:v>
      </x:c>
      <x:c r="P134" s="217" t="str">
        <x:f>IF($O134="SI",COUNTIFS($O$2:O134,"SI"),"")</x:f>
      </x:c>
      <x:c r="Q134" s="217" t="str">
        <x:f>IF($O134="SI",IFERROR(INDEX('ASIGNACION AUTOMATICA'!$D:$D,MATCH($G134,'ASIGNACION AUTOMATICA'!$J:$J,0)),""),"")</x:f>
      </x:c>
    </x:row>
    <x:row r="135" s="115" customFormat="1" ht="17.100000381469727" customHeight="1">
      <x:c r="A135" s="218" t="n">
        <x:f>ROW()-1</x:f>
        <x:v>134</x:v>
      </x:c>
      <x:c r="B135" s="218" t="n">
        <x:v>134</x:v>
      </x:c>
      <x:c r="C135" s="218" t="inlineStr">
        <x:is>
          <x:t xml:space="preserve">Sin precedencia nacional directa; agrupado por cargo/fuente</x:t>
        </x:is>
      </x:c>
      <x:c r="D135" s="218" t="inlineStr">
        <x:is>
          <x:t xml:space="preserve">OPA</x:t>
        </x:is>
      </x:c>
      <x:c r="E135" s="218" t="n"/>
      <x:c r="F135" s="218" t="inlineStr">
        <x:is>
          <x:t xml:space="preserve">VIP</x:t>
        </x:is>
      </x:c>
      <x:c r="G135" s="218" t="inlineStr">
        <x:is>
          <x:t xml:space="preserve">Ugarte Millán, Catalina</x:t>
        </x:is>
      </x:c>
      <x:c r="H135" s="218" t="inlineStr">
        <x:is>
          <x:t xml:space="preserve">Catalina</x:t>
        </x:is>
      </x:c>
      <x:c r="I135" s="218" t="inlineStr">
        <x:is>
          <x:t xml:space="preserve">Ugarte</x:t>
        </x:is>
      </x:c>
      <x:c r="J135" s="218" t="inlineStr">
        <x:is>
          <x:t xml:space="preserve">Millán</x:t>
        </x:is>
      </x:c>
      <x:c r="K135" s="218" t="inlineStr">
        <x:is>
          <x:t xml:space="preserve">Pendiente</x:t>
        </x:is>
      </x:c>
      <x:c r="L135" s="218" t="inlineStr">
        <x:is>
          <x:t xml:space="preserve">Jefe Gabinete Precidencial</x:t>
        </x:is>
      </x:c>
      <x:c r="M135" s="218" t="n"/>
      <x:c r="N135" s="219" t="n">
        <x:f>IFERROR(VALUE(B135),9999)</x:f>
        <x:v>134</x:v>
      </x:c>
      <x:c r="O135" s="219" t="str">
        <x:f>IF(AND($D135=PARAMETROS!$B$2,$F135=PARAMETROS!$B$3,$G135&lt;&gt;"",UPPER(TRIM($K135))&lt;&gt;"NO"),"SI","NO")</x:f>
        <x:v>SI</x:v>
      </x:c>
      <x:c r="P135" s="219" t="n">
        <x:f>IF($O135="SI",COUNTIFS($O$2:O135,"SI"),"")</x:f>
        <x:v>112</x:v>
      </x:c>
      <x:c r="Q135" s="219" t="str">
        <x:f>IF($O135="SI",IFERROR(INDEX('ASIGNACION AUTOMATICA'!$D:$D,MATCH($G135,'ASIGNACION AUTOMATICA'!$J:$J,0)),""),"")</x:f>
        <x:v>A23</x:v>
      </x:c>
    </x:row>
    <x:row r="136" s="115" customFormat="1" ht="17.100000381469727" customHeight="1">
      <x:c r="A136" s="216" t="n">
        <x:f>ROW()-1</x:f>
        <x:v>135</x:v>
      </x:c>
      <x:c r="B136" s="216" t="n">
        <x:v>135</x:v>
      </x:c>
      <x:c r="C136" s="216" t="inlineStr">
        <x:is>
          <x:t xml:space="preserve">Coincidencia exacta PDF: Vicepresidente Ejecutivo CORFO</x:t>
        </x:is>
      </x:c>
      <x:c r="D136" s="216" t="inlineStr">
        <x:is>
          <x:t xml:space="preserve">OPA</x:t>
        </x:is>
      </x:c>
      <x:c r="E136" s="216" t="n"/>
      <x:c r="F136" s="216" t="inlineStr">
        <x:is>
          <x:t xml:space="preserve">VIP</x:t>
        </x:is>
      </x:c>
      <x:c r="G136" s="216" t="inlineStr">
        <x:is>
          <x:t xml:space="preserve">Mujica Castro, José Ignacio</x:t>
        </x:is>
      </x:c>
      <x:c r="H136" s="216" t="inlineStr">
        <x:is>
          <x:t xml:space="preserve">José Ignacio</x:t>
        </x:is>
      </x:c>
      <x:c r="I136" s="216" t="inlineStr">
        <x:is>
          <x:t xml:space="preserve">Mujica</x:t>
        </x:is>
      </x:c>
      <x:c r="J136" s="216" t="inlineStr">
        <x:is>
          <x:t xml:space="preserve">Castro</x:t>
        </x:is>
      </x:c>
      <x:c r="K136" s="216" t="inlineStr">
        <x:is>
          <x:t xml:space="preserve">Pendiente</x:t>
        </x:is>
      </x:c>
      <x:c r="L136" s="216" t="inlineStr">
        <x:is>
          <x:t xml:space="preserve">Vicepresidente Corfo</x:t>
        </x:is>
      </x:c>
      <x:c r="M136" s="216" t="n"/>
      <x:c r="N136" s="217" t="n">
        <x:f>IFERROR(VALUE(B136),9999)</x:f>
        <x:v>135</x:v>
      </x:c>
      <x:c r="O136" s="217" t="str">
        <x:f>IF(AND($D136=PARAMETROS!$B$2,$F136=PARAMETROS!$B$3,$G136&lt;&gt;"",UPPER(TRIM($K136))&lt;&gt;"NO"),"SI","NO")</x:f>
        <x:v>SI</x:v>
      </x:c>
      <x:c r="P136" s="217" t="n">
        <x:f>IF($O136="SI",COUNTIFS($O$2:O136,"SI"),"")</x:f>
        <x:v>113</x:v>
      </x:c>
      <x:c r="Q136" s="217" t="str">
        <x:f>IF($O136="SI",IFERROR(INDEX('ASIGNACION AUTOMATICA'!$D:$D,MATCH($G136,'ASIGNACION AUTOMATICA'!$J:$J,0)),""),"")</x:f>
        <x:v>A23</x:v>
      </x:c>
    </x:row>
    <x:row r="137" s="115" customFormat="1" ht="17.100000381469727" customHeight="1">
      <x:c r="A137" s="218" t="n">
        <x:f>ROW()-1</x:f>
        <x:v>136</x:v>
      </x:c>
      <x:c r="B137" s="218" t="n">
        <x:v>136</x:v>
      </x:c>
      <x:c r="C137" s="218" t="inlineStr">
        <x:is>
          <x:t xml:space="preserve">Categoría PDF: Rectores de Universidades</x:t>
        </x:is>
      </x:c>
      <x:c r="D137" s="218" t="inlineStr">
        <x:is>
          <x:t xml:space="preserve">OPA</x:t>
        </x:is>
      </x:c>
      <x:c r="E137" s="218" t="inlineStr">
        <x:is>
          <x:t xml:space="preserve">Sr.</x:t>
        </x:is>
      </x:c>
      <x:c r="F137" s="218" t="inlineStr">
        <x:is>
          <x:t xml:space="preserve">VIP</x:t>
        </x:is>
      </x:c>
      <x:c r="G137" s="218" t="inlineStr">
        <x:is>
          <x:t xml:space="preserve">Zapata González, Elizabeth</x:t>
        </x:is>
      </x:c>
      <x:c r="H137" s="218" t="inlineStr">
        <x:is>
          <x:t xml:space="preserve">Elizabeth</x:t>
        </x:is>
      </x:c>
      <x:c r="I137" s="218" t="inlineStr">
        <x:is>
          <x:t xml:space="preserve">Zapata</x:t>
        </x:is>
      </x:c>
      <x:c r="J137" s="218" t="inlineStr">
        <x:is>
          <x:t xml:space="preserve">González</x:t>
        </x:is>
      </x:c>
      <x:c r="K137" s="218" t="inlineStr">
        <x:is>
          <x:t xml:space="preserve">Pendiente</x:t>
        </x:is>
      </x:c>
      <x:c r="L137" s="218" t="inlineStr">
        <x:is>
          <x:t xml:space="preserve">Directora Desarrollo Tecnológico Corfo y Directora Ejecutiva Comité de Construcción Naval</x:t>
        </x:is>
      </x:c>
      <x:c r="M137" s="218" t="n"/>
      <x:c r="N137" s="219" t="n">
        <x:f>IFERROR(VALUE(B137),9999)</x:f>
        <x:v>136</x:v>
      </x:c>
      <x:c r="O137" s="219" t="str">
        <x:f>IF(AND($D137=PARAMETROS!$B$2,$F137=PARAMETROS!$B$3,$G137&lt;&gt;"",UPPER(TRIM($K137))&lt;&gt;"NO"),"SI","NO")</x:f>
        <x:v>SI</x:v>
      </x:c>
      <x:c r="P137" s="219" t="n">
        <x:f>IF($O137="SI",COUNTIFS($O$2:O137,"SI"),"")</x:f>
        <x:v>114</x:v>
      </x:c>
      <x:c r="Q137" s="219" t="str">
        <x:f>IF($O137="SI",IFERROR(INDEX('ASIGNACION AUTOMATICA'!$D:$D,MATCH($G137,'ASIGNACION AUTOMATICA'!$J:$J,0)),""),"")</x:f>
        <x:v>A23</x:v>
      </x:c>
    </x:row>
    <x:row r="138" s="115" customFormat="1" ht="17.100000381469727" customHeight="1">
      <x:c r="A138" s="216" t="n">
        <x:f>ROW()-1</x:f>
        <x:v>137</x:v>
      </x:c>
      <x:c r="B138" s="216" t="n">
        <x:v>137</x:v>
      </x:c>
      <x:c r="C138" s="216" t="inlineStr">
        <x:is>
          <x:t xml:space="preserve">Categoría PDF: Jefes de Servicios Públicos / directivos; revisar equivalencia exacta</x:t>
        </x:is>
      </x:c>
      <x:c r="D138" s="216" t="inlineStr">
        <x:is>
          <x:t xml:space="preserve">OPA</x:t>
        </x:is>
      </x:c>
      <x:c r="E138" s="216" t="n"/>
      <x:c r="F138" s="216" t="inlineStr">
        <x:is>
          <x:t xml:space="preserve">VIP</x:t>
        </x:is>
      </x:c>
      <x:c r="G138" s="216" t="inlineStr">
        <x:is>
          <x:t xml:space="preserve">Browne Hurtado, Santiago</x:t>
        </x:is>
      </x:c>
      <x:c r="H138" s="216" t="inlineStr">
        <x:is>
          <x:t xml:space="preserve">Santiago</x:t>
        </x:is>
      </x:c>
      <x:c r="I138" s="216" t="inlineStr">
        <x:is>
          <x:t xml:space="preserve">Browne</x:t>
        </x:is>
      </x:c>
      <x:c r="J138" s="216" t="inlineStr">
        <x:is>
          <x:t xml:space="preserve">Hurtado</x:t>
        </x:is>
      </x:c>
      <x:c r="K138" s="216" t="inlineStr">
        <x:is>
          <x:t xml:space="preserve">SI</x:t>
        </x:is>
      </x:c>
      <x:c r="L138" s="216" t="inlineStr">
        <x:is>
          <x:t xml:space="preserve">Gerente de Asuntos Estratégicos (s) de Corfo</x:t>
        </x:is>
      </x:c>
      <x:c r="M138" s="216" t="n"/>
      <x:c r="N138" s="217" t="n">
        <x:f>IFERROR(VALUE(B138),9999)</x:f>
        <x:v>137</x:v>
      </x:c>
      <x:c r="O138" s="217" t="str">
        <x:f>IF(AND($D138=PARAMETROS!$B$2,$F138=PARAMETROS!$B$3,$G138&lt;&gt;"",UPPER(TRIM($K138))&lt;&gt;"NO"),"SI","NO")</x:f>
        <x:v>SI</x:v>
      </x:c>
      <x:c r="P138" s="217" t="n">
        <x:f>IF($O138="SI",COUNTIFS($O$2:O138,"SI"),"")</x:f>
        <x:v>115</x:v>
      </x:c>
      <x:c r="Q138" s="217" t="str">
        <x:f>IF($O138="SI",IFERROR(INDEX('ASIGNACION AUTOMATICA'!$D:$D,MATCH($G138,'ASIGNACION AUTOMATICA'!$J:$J,0)),""),"")</x:f>
        <x:v>A23</x:v>
      </x:c>
    </x:row>
    <x:row r="139" s="115" customFormat="1" ht="17.100000381469727" customHeight="1">
      <x:c r="A139" s="218" t="n">
        <x:f>ROW()-1</x:f>
        <x:v>138</x:v>
      </x:c>
      <x:c r="B139" s="218" t="n">
        <x:v>138</x:v>
      </x:c>
      <x:c r="C139" s="218" t="inlineStr">
        <x:is>
          <x:t xml:space="preserve">Categoría PDF: Jefes de Servicios Públicos / directivos; revisar equivalencia exacta</x:t>
        </x:is>
      </x:c>
      <x:c r="D139" s="218" t="inlineStr">
        <x:is>
          <x:t xml:space="preserve">OPA</x:t>
        </x:is>
      </x:c>
      <x:c r="E139" s="218" t="n"/>
      <x:c r="F139" s="218" t="inlineStr">
        <x:is>
          <x:t xml:space="preserve">VIP</x:t>
        </x:is>
      </x:c>
      <x:c r="G139" s="218" t="inlineStr">
        <x:is>
          <x:t xml:space="preserve">Bustos, Óscar</x:t>
        </x:is>
      </x:c>
      <x:c r="H139" s="218" t="inlineStr">
        <x:is>
          <x:t xml:space="preserve">Óscar</x:t>
        </x:is>
      </x:c>
      <x:c r="I139" s="218" t="inlineStr">
        <x:is>
          <x:t xml:space="preserve">Bustos</x:t>
        </x:is>
      </x:c>
      <x:c r="J139" s="218" t="n"/>
      <x:c r="K139" s="218" t="inlineStr">
        <x:is>
          <x:t xml:space="preserve">NO</x:t>
        </x:is>
      </x:c>
      <x:c r="L139" s="218" t="inlineStr">
        <x:is>
          <x:t xml:space="preserve">Jefe División de Desarrollo Tecnológico e Industria Consejo Directivo de Construcción Naval</x:t>
        </x:is>
      </x:c>
      <x:c r="M139" s="218" t="n"/>
      <x:c r="N139" s="219" t="n">
        <x:f>IFERROR(VALUE(B139),9999)</x:f>
        <x:v>138</x:v>
      </x:c>
      <x:c r="O139" s="219" t="str">
        <x:f>IF(AND($D139=PARAMETROS!$B$2,$F139=PARAMETROS!$B$3,$G139&lt;&gt;"",UPPER(TRIM($K139))&lt;&gt;"NO"),"SI","NO")</x:f>
        <x:v>NO</x:v>
      </x:c>
      <x:c r="P139" s="219" t="str">
        <x:f>IF($O139="SI",COUNTIFS($O$2:O139,"SI"),"")</x:f>
      </x:c>
      <x:c r="Q139" s="219" t="str">
        <x:f>IF($O139="SI",IFERROR(INDEX('ASIGNACION AUTOMATICA'!$D:$D,MATCH($G139,'ASIGNACION AUTOMATICA'!$J:$J,0)),""),"")</x:f>
      </x:c>
    </x:row>
    <x:row r="140" s="115" customFormat="1" ht="17.100000381469727" customHeight="1">
      <x:c r="A140" s="216" t="n">
        <x:f>ROW()-1</x:f>
        <x:v>139</x:v>
      </x:c>
      <x:c r="B140" s="216" t="n">
        <x:v>139</x:v>
      </x:c>
      <x:c r="C140" s="216" t="inlineStr">
        <x:is>
          <x:t xml:space="preserve">Categoría PDF: Jefes de Servicios Públicos / directivos; revisar equivalencia exacta</x:t>
        </x:is>
      </x:c>
      <x:c r="D140" s="216" t="inlineStr">
        <x:is>
          <x:t xml:space="preserve">OPA</x:t>
        </x:is>
      </x:c>
      <x:c r="E140" s="216" t="n"/>
      <x:c r="F140" s="216" t="inlineStr">
        <x:is>
          <x:t xml:space="preserve">VIP</x:t>
        </x:is>
      </x:c>
      <x:c r="G140" s="216" t="inlineStr">
        <x:is>
          <x:t xml:space="preserve">Carrasco, Patricio</x:t>
        </x:is>
      </x:c>
      <x:c r="H140" s="216" t="inlineStr">
        <x:is>
          <x:t xml:space="preserve">Patricio</x:t>
        </x:is>
      </x:c>
      <x:c r="I140" s="216" t="inlineStr">
        <x:is>
          <x:t xml:space="preserve">Carrasco</x:t>
        </x:is>
      </x:c>
      <x:c r="J140" s="216" t="inlineStr">
        <x:is>
          <x:t xml:space="preserve">Alvarez</x:t>
        </x:is>
      </x:c>
      <x:c r="K140" s="216" t="inlineStr">
        <x:is>
          <x:t xml:space="preserve">NO</x:t>
        </x:is>
      </x:c>
      <x:c r="L140" s="216" t="inlineStr">
        <x:is>
          <x:t xml:space="preserve">Jefe Depto. de Investigación Desarrollo e Innovación Consejo Directivo de Construcción Naval</x:t>
        </x:is>
      </x:c>
      <x:c r="M140" s="216" t="n"/>
      <x:c r="N140" s="217" t="n">
        <x:f>IFERROR(VALUE(B140),9999)</x:f>
        <x:v>139</x:v>
      </x:c>
      <x:c r="O140" s="217" t="str">
        <x:f>IF(AND($D140=PARAMETROS!$B$2,$F140=PARAMETROS!$B$3,$G140&lt;&gt;"",UPPER(TRIM($K140))&lt;&gt;"NO"),"SI","NO")</x:f>
        <x:v>NO</x:v>
      </x:c>
      <x:c r="P140" s="217" t="str">
        <x:f>IF($O140="SI",COUNTIFS($O$2:O140,"SI"),"")</x:f>
      </x:c>
      <x:c r="Q140" s="217" t="str">
        <x:f>IF($O140="SI",IFERROR(INDEX('ASIGNACION AUTOMATICA'!$D:$D,MATCH($G140,'ASIGNACION AUTOMATICA'!$J:$J,0)),""),"")</x:f>
      </x:c>
    </x:row>
    <x:row r="141" s="115" customFormat="1" ht="17.100000381469727" customHeight="1">
      <x:c r="A141" s="218" t="n">
        <x:f>ROW()-1</x:f>
        <x:v>140</x:v>
      </x:c>
      <x:c r="B141" s="218" t="n">
        <x:v>140</x:v>
      </x:c>
      <x:c r="C141" s="218" t="inlineStr">
        <x:is>
          <x:t xml:space="preserve">Sin precedencia nacional directa; agrupado por cargo/fuente</x:t>
        </x:is>
      </x:c>
      <x:c r="D141" s="218" t="inlineStr">
        <x:is>
          <x:t xml:space="preserve">OPA</x:t>
        </x:is>
      </x:c>
      <x:c r="E141" s="218" t="n"/>
      <x:c r="F141" s="218" t="inlineStr">
        <x:is>
          <x:t xml:space="preserve">VIP</x:t>
        </x:is>
      </x:c>
      <x:c r="G141" s="218" t="inlineStr">
        <x:is>
          <x:t xml:space="preserve">Coronado, Carla</x:t>
        </x:is>
      </x:c>
      <x:c r="H141" s="218" t="inlineStr">
        <x:is>
          <x:t xml:space="preserve">Carla</x:t>
        </x:is>
      </x:c>
      <x:c r="I141" s="218" t="inlineStr">
        <x:is>
          <x:t xml:space="preserve">Coronado</x:t>
        </x:is>
      </x:c>
      <x:c r="J141" s="218" t="n"/>
      <x:c r="K141" s="218" t="inlineStr">
        <x:is>
          <x:t xml:space="preserve">Pendiente</x:t>
        </x:is>
      </x:c>
      <x:c r="L141" s="218" t="inlineStr">
        <x:is>
          <x:t xml:space="preserve">Asesora Ministerio Consejo Directivo de Construcción Naval</x:t>
        </x:is>
      </x:c>
      <x:c r="M141" s="218" t="n"/>
      <x:c r="N141" s="219" t="n">
        <x:f>IFERROR(VALUE(B141),9999)</x:f>
        <x:v>140</x:v>
      </x:c>
      <x:c r="O141" s="219" t="str">
        <x:f>IF(AND($D141=PARAMETROS!$B$2,$F141=PARAMETROS!$B$3,$G141&lt;&gt;"",UPPER(TRIM($K141))&lt;&gt;"NO"),"SI","NO")</x:f>
        <x:v>SI</x:v>
      </x:c>
      <x:c r="P141" s="219" t="n">
        <x:f>IF($O141="SI",COUNTIFS($O$2:O141,"SI"),"")</x:f>
        <x:v>116</x:v>
      </x:c>
      <x:c r="Q141" s="219" t="str">
        <x:f>IF($O141="SI",IFERROR(INDEX('ASIGNACION AUTOMATICA'!$D:$D,MATCH($G141,'ASIGNACION AUTOMATICA'!$J:$J,0)),""),"")</x:f>
        <x:v>A23</x:v>
      </x:c>
    </x:row>
    <x:row r="142" s="115" customFormat="1" ht="17.100000381469727" customHeight="1">
      <x:c r="A142" s="216" t="n">
        <x:f>ROW()-1</x:f>
        <x:v>141</x:v>
      </x:c>
      <x:c r="B142" s="216" t="n">
        <x:v>141</x:v>
      </x:c>
      <x:c r="C142" s="216" t="inlineStr">
        <x:is>
          <x:t xml:space="preserve">Categoría PDF: Jefes de Servicios Públicos / directivos; revisar equivalencia exacta</x:t>
        </x:is>
      </x:c>
      <x:c r="D142" s="216" t="inlineStr">
        <x:is>
          <x:t xml:space="preserve">OPA</x:t>
        </x:is>
      </x:c>
      <x:c r="E142" s="216" t="n"/>
      <x:c r="F142" s="216" t="inlineStr">
        <x:is>
          <x:t xml:space="preserve">VIP</x:t>
        </x:is>
      </x:c>
      <x:c r="G142" s="216" t="inlineStr">
        <x:is>
          <x:t xml:space="preserve">Hentzschel, Fernando</x:t>
        </x:is>
      </x:c>
      <x:c r="H142" s="216" t="inlineStr">
        <x:is>
          <x:t xml:space="preserve">Fernando</x:t>
        </x:is>
      </x:c>
      <x:c r="I142" s="216" t="inlineStr">
        <x:is>
          <x:t xml:space="preserve">Hentzschel</x:t>
        </x:is>
      </x:c>
      <x:c r="J142" s="216" t="n"/>
      <x:c r="K142" s="216" t="inlineStr">
        <x:is>
          <x:t xml:space="preserve">Pendiente</x:t>
        </x:is>
      </x:c>
      <x:c r="L142" s="216" t="inlineStr">
        <x:is>
          <x:t xml:space="preserve">Gerente de Capacidades Tecnológicas Consejo Directivo de Construcción Naval</x:t>
        </x:is>
      </x:c>
      <x:c r="M142" s="216" t="n"/>
      <x:c r="N142" s="217" t="n">
        <x:f>IFERROR(VALUE(B142),9999)</x:f>
        <x:v>141</x:v>
      </x:c>
      <x:c r="O142" s="217" t="str">
        <x:f>IF(AND($D142=PARAMETROS!$B$2,$F142=PARAMETROS!$B$3,$G142&lt;&gt;"",UPPER(TRIM($K142))&lt;&gt;"NO"),"SI","NO")</x:f>
        <x:v>SI</x:v>
      </x:c>
      <x:c r="P142" s="217" t="n">
        <x:f>IF($O142="SI",COUNTIFS($O$2:O142,"SI"),"")</x:f>
        <x:v>117</x:v>
      </x:c>
      <x:c r="Q142" s="217" t="str">
        <x:f>IF($O142="SI",IFERROR(INDEX('ASIGNACION AUTOMATICA'!$D:$D,MATCH($G142,'ASIGNACION AUTOMATICA'!$J:$J,0)),""),"")</x:f>
        <x:v>A23</x:v>
      </x:c>
    </x:row>
    <x:row r="143" s="115" customFormat="1" ht="17.100000381469727" customHeight="1">
      <x:c r="A143" s="218" t="n">
        <x:f>ROW()-1</x:f>
        <x:v>142</x:v>
      </x:c>
      <x:c r="B143" s="218" t="n">
        <x:v>142</x:v>
      </x:c>
      <x:c r="C143" s="218" t="inlineStr">
        <x:is>
          <x:t xml:space="preserve">Sin precedencia nacional directa; agrupado por cargo/fuente</x:t>
        </x:is>
      </x:c>
      <x:c r="D143" s="218" t="inlineStr">
        <x:is>
          <x:t xml:space="preserve">OPA</x:t>
        </x:is>
      </x:c>
      <x:c r="E143" s="218" t="n"/>
      <x:c r="F143" s="218" t="inlineStr">
        <x:is>
          <x:t xml:space="preserve">VIP</x:t>
        </x:is>
      </x:c>
      <x:c r="G143" s="218" t="inlineStr">
        <x:is>
          <x:t xml:space="preserve">Von Appen, Richard</x:t>
        </x:is>
      </x:c>
      <x:c r="H143" s="218" t="inlineStr">
        <x:is>
          <x:t xml:space="preserve">Richard</x:t>
        </x:is>
      </x:c>
      <x:c r="I143" s="218" t="inlineStr">
        <x:is>
          <x:t xml:space="preserve">Von Appen</x:t>
        </x:is>
      </x:c>
      <x:c r="J143" s="218" t="inlineStr">
        <x:is>
          <x:t xml:space="preserve">Lahres</x:t>
        </x:is>
      </x:c>
      <x:c r="K143" s="218" t="inlineStr">
        <x:is>
          <x:t xml:space="preserve">Pendiente</x:t>
        </x:is>
      </x:c>
      <x:c r="L143" s="218" t="inlineStr">
        <x:is>
          <x:t xml:space="preserve">Presidente Ultramar</x:t>
        </x:is>
      </x:c>
      <x:c r="M143" s="218" t="n"/>
      <x:c r="N143" s="219" t="n">
        <x:f>IFERROR(VALUE(B143),9999)</x:f>
        <x:v>142</x:v>
      </x:c>
      <x:c r="O143" s="219" t="str">
        <x:f>IF(AND($D143=PARAMETROS!$B$2,$F143=PARAMETROS!$B$3,$G143&lt;&gt;"",UPPER(TRIM($K143))&lt;&gt;"NO"),"SI","NO")</x:f>
        <x:v>SI</x:v>
      </x:c>
      <x:c r="P143" s="219" t="n">
        <x:f>IF($O143="SI",COUNTIFS($O$2:O143,"SI"),"")</x:f>
        <x:v>118</x:v>
      </x:c>
      <x:c r="Q143" s="219" t="str">
        <x:f>IF($O143="SI",IFERROR(INDEX('ASIGNACION AUTOMATICA'!$D:$D,MATCH($G143,'ASIGNACION AUTOMATICA'!$J:$J,0)),""),"")</x:f>
        <x:v>A23</x:v>
      </x:c>
    </x:row>
    <x:row r="144" s="115" customFormat="1" ht="17.100000381469727" customHeight="1">
      <x:c r="A144" s="216" t="n">
        <x:f>ROW()-1</x:f>
        <x:v>143</x:v>
      </x:c>
      <x:c r="B144" s="216" t="n">
        <x:v>143</x:v>
      </x:c>
      <x:c r="C144" s="216" t="inlineStr">
        <x:is>
          <x:t xml:space="preserve">Sin precedencia nacional directa; agrupado por cargo/fuente</x:t>
        </x:is>
      </x:c>
      <x:c r="D144" s="216" t="inlineStr">
        <x:is>
          <x:t xml:space="preserve">OPA</x:t>
        </x:is>
      </x:c>
      <x:c r="E144" s="216" t="n"/>
      <x:c r="F144" s="216" t="inlineStr">
        <x:is>
          <x:t xml:space="preserve">VIP</x:t>
        </x:is>
      </x:c>
      <x:c r="G144" s="216" t="inlineStr">
        <x:is>
          <x:t xml:space="preserve">Fernández Ruiz, Ignacio</x:t>
        </x:is>
      </x:c>
      <x:c r="H144" s="216" t="inlineStr">
        <x:is>
          <x:t xml:space="preserve">Ignacio</x:t>
        </x:is>
      </x:c>
      <x:c r="I144" s="216" t="inlineStr">
        <x:is>
          <x:t xml:space="preserve">Fernández</x:t>
        </x:is>
      </x:c>
      <x:c r="J144" s="216" t="inlineStr">
        <x:is>
          <x:t xml:space="preserve">Ruiz</x:t>
        </x:is>
      </x:c>
      <x:c r="K144" s="216" t="inlineStr">
        <x:is>
          <x:t xml:space="preserve">Pendiente</x:t>
        </x:is>
      </x:c>
      <x:c r="L144" s="216" t="inlineStr">
        <x:is>
          <x:t xml:space="preserve">Directror General de Prochile</x:t>
        </x:is>
      </x:c>
      <x:c r="M144" s="216" t="n"/>
      <x:c r="N144" s="217" t="n">
        <x:f>IFERROR(VALUE(B144),9999)</x:f>
        <x:v>143</x:v>
      </x:c>
      <x:c r="O144" s="217" t="str">
        <x:f>IF(AND($D144=PARAMETROS!$B$2,$F144=PARAMETROS!$B$3,$G144&lt;&gt;"",UPPER(TRIM($K144))&lt;&gt;"NO"),"SI","NO")</x:f>
        <x:v>SI</x:v>
      </x:c>
      <x:c r="P144" s="217" t="n">
        <x:f>IF($O144="SI",COUNTIFS($O$2:O144,"SI"),"")</x:f>
        <x:v>119</x:v>
      </x:c>
      <x:c r="Q144" s="217" t="str">
        <x:f>IF($O144="SI",IFERROR(INDEX('ASIGNACION AUTOMATICA'!$D:$D,MATCH($G144,'ASIGNACION AUTOMATICA'!$J:$J,0)),""),"")</x:f>
        <x:v>A23</x:v>
      </x:c>
    </x:row>
    <x:row r="145" s="115" customFormat="1" ht="17.100000381469727" customHeight="1">
      <x:c r="A145" s="218" t="n">
        <x:f>ROW()-1</x:f>
        <x:v>144</x:v>
      </x:c>
      <x:c r="B145" s="218" t="n">
        <x:v>144</x:v>
      </x:c>
      <x:c r="C145" s="218" t="inlineStr">
        <x:is>
          <x:t xml:space="preserve">Categoría PDF: Rectores de Universidades</x:t>
        </x:is>
      </x:c>
      <x:c r="D145" s="218" t="inlineStr">
        <x:is>
          <x:t xml:space="preserve">OPA</x:t>
        </x:is>
      </x:c>
      <x:c r="E145" s="218" t="inlineStr">
        <x:is>
          <x:t xml:space="preserve">Sr.</x:t>
        </x:is>
      </x:c>
      <x:c r="F145" s="218" t="inlineStr">
        <x:is>
          <x:t xml:space="preserve">VIP</x:t>
        </x:is>
      </x:c>
      <x:c r="G145" s="218" t="inlineStr">
        <x:is>
          <x:t xml:space="preserve">Dettloff Beros, Carlos</x:t>
        </x:is>
      </x:c>
      <x:c r="H145" s="218" t="inlineStr">
        <x:is>
          <x:t xml:space="preserve">Carlos</x:t>
        </x:is>
      </x:c>
      <x:c r="I145" s="218" t="inlineStr">
        <x:is>
          <x:t xml:space="preserve">Dettloff</x:t>
        </x:is>
      </x:c>
      <x:c r="J145" s="218" t="inlineStr">
        <x:is>
          <x:t xml:space="preserve">Beros</x:t>
        </x:is>
      </x:c>
      <x:c r="K145" s="218" t="inlineStr">
        <x:is>
          <x:t xml:space="preserve">NO</x:t>
        </x:is>
      </x:c>
      <x:c r="L145" s="218" t="inlineStr">
        <x:is>
          <x:t xml:space="preserve">Director de Fronteras y Límites</x:t>
        </x:is>
      </x:c>
      <x:c r="M145" s="218" t="n"/>
      <x:c r="N145" s="219" t="n">
        <x:f>IFERROR(VALUE(B145),9999)</x:f>
        <x:v>144</x:v>
      </x:c>
      <x:c r="O145" s="219" t="str">
        <x:f>IF(AND($D145=PARAMETROS!$B$2,$F145=PARAMETROS!$B$3,$G145&lt;&gt;"",UPPER(TRIM($K145))&lt;&gt;"NO"),"SI","NO")</x:f>
        <x:v>NO</x:v>
      </x:c>
      <x:c r="P145" s="219" t="str">
        <x:f>IF($O145="SI",COUNTIFS($O$2:O145,"SI"),"")</x:f>
      </x:c>
      <x:c r="Q145" s="219" t="str">
        <x:f>IF($O145="SI",IFERROR(INDEX('ASIGNACION AUTOMATICA'!$D:$D,MATCH($G145,'ASIGNACION AUTOMATICA'!$J:$J,0)),""),"")</x:f>
      </x:c>
    </x:row>
    <x:row r="146" s="115" customFormat="1" ht="17.100000381469727" customHeight="1">
      <x:c r="A146" s="216" t="n">
        <x:f>ROW()-1</x:f>
        <x:v>145</x:v>
      </x:c>
      <x:c r="B146" s="216" t="n">
        <x:v>145</x:v>
      </x:c>
      <x:c r="C146" s="216" t="n"/>
      <x:c r="D146" s="216" t="inlineStr">
        <x:is>
          <x:t xml:space="preserve">OPA</x:t>
        </x:is>
      </x:c>
      <x:c r="E146" s="216" t="n"/>
      <x:c r="F146" s="216" t="inlineStr">
        <x:is>
          <x:t xml:space="preserve">VIP</x:t>
        </x:is>
      </x:c>
      <x:c r="G146" s="216" t="inlineStr">
        <x:is>
          <x:t xml:space="preserve">Gómez, José Pablo</x:t>
        </x:is>
      </x:c>
      <x:c r="H146" s="216" t="inlineStr">
        <x:is>
          <x:t xml:space="preserve">José Pablo</x:t>
        </x:is>
      </x:c>
      <x:c r="I146" s="216" t="inlineStr">
        <x:is>
          <x:t xml:space="preserve">Gómez</x:t>
        </x:is>
      </x:c>
      <x:c r="J146" s="216" t="n"/>
      <x:c r="K146" s="216" t="inlineStr">
        <x:is>
          <x:t xml:space="preserve">Pendiente</x:t>
        </x:is>
      </x:c>
      <x:c r="L146" s="216" t="inlineStr">
        <x:is>
          <x:t xml:space="preserve">Dirección de Presupuesto</x:t>
        </x:is>
      </x:c>
      <x:c r="M146" s="216" t="n"/>
      <x:c r="N146" s="217" t="n">
        <x:f>IFERROR(VALUE(B146),9999)</x:f>
        <x:v>145</x:v>
      </x:c>
      <x:c r="O146" s="217" t="str">
        <x:f>IF(AND($D146=PARAMETROS!$B$2,$F146=PARAMETROS!$B$3,$G146&lt;&gt;"",UPPER(TRIM($K146))&lt;&gt;"NO"),"SI","NO")</x:f>
        <x:v>SI</x:v>
      </x:c>
      <x:c r="P146" s="217" t="n">
        <x:f>IF($O146="SI",COUNTIFS($O$2:O146,"SI"),"")</x:f>
        <x:v>120</x:v>
      </x:c>
      <x:c r="Q146" s="217" t="str">
        <x:f>IF($O146="SI",IFERROR(INDEX('ASIGNACION AUTOMATICA'!$D:$D,MATCH($G146,'ASIGNACION AUTOMATICA'!$J:$J,0)),""),"")</x:f>
        <x:v>A23</x:v>
      </x:c>
    </x:row>
    <x:row r="147" s="115" customFormat="1" ht="17.100000381469727" customHeight="1">
      <x:c r="A147" s="218" t="n">
        <x:f>ROW()-1</x:f>
        <x:v>146</x:v>
      </x:c>
      <x:c r="B147" s="218" t="n">
        <x:v>146</x:v>
      </x:c>
      <x:c r="C147" s="218" t="inlineStr">
        <x:is>
          <x:t xml:space="preserve">Categoría PDF: Rectores de Universidades</x:t>
        </x:is>
      </x:c>
      <x:c r="D147" s="218" t="inlineStr">
        <x:is>
          <x:t xml:space="preserve">OPA</x:t>
        </x:is>
      </x:c>
      <x:c r="E147" s="218" t="inlineStr">
        <x:is>
          <x:t xml:space="preserve">Sr.</x:t>
        </x:is>
      </x:c>
      <x:c r="F147" s="218" t="inlineStr">
        <x:is>
          <x:t xml:space="preserve">VIP</x:t>
        </x:is>
      </x:c>
      <x:c r="G147" s="218" t="inlineStr">
        <x:is>
          <x:t xml:space="preserve">Llodrá Vial, José Ignacio</x:t>
        </x:is>
      </x:c>
      <x:c r="H147" s="218" t="inlineStr">
        <x:is>
          <x:t xml:space="preserve">José Ignacio</x:t>
        </x:is>
      </x:c>
      <x:c r="I147" s="218" t="inlineStr">
        <x:is>
          <x:t xml:space="preserve">Llodrá</x:t>
        </x:is>
      </x:c>
      <x:c r="J147" s="218" t="inlineStr">
        <x:is>
          <x:t xml:space="preserve">Vial</x:t>
        </x:is>
      </x:c>
      <x:c r="K147" s="218" t="inlineStr">
        <x:is>
          <x:t xml:space="preserve">Pendiente</x:t>
        </x:is>
      </x:c>
      <x:c r="L147" s="218" t="inlineStr">
        <x:is>
          <x:t xml:space="preserve">Subdirector de Racionalización y Función Pública</x:t>
        </x:is>
      </x:c>
      <x:c r="M147" s="218" t="n"/>
      <x:c r="N147" s="219" t="n">
        <x:f>IFERROR(VALUE(B147),9999)</x:f>
        <x:v>146</x:v>
      </x:c>
      <x:c r="O147" s="219" t="str">
        <x:f>IF(AND($D147=PARAMETROS!$B$2,$F147=PARAMETROS!$B$3,$G147&lt;&gt;"",UPPER(TRIM($K147))&lt;&gt;"NO"),"SI","NO")</x:f>
        <x:v>SI</x:v>
      </x:c>
      <x:c r="P147" s="219" t="n">
        <x:f>IF($O147="SI",COUNTIFS($O$2:O147,"SI"),"")</x:f>
        <x:v>121</x:v>
      </x:c>
      <x:c r="Q147" s="219" t="str">
        <x:f>IF($O147="SI",IFERROR(INDEX('ASIGNACION AUTOMATICA'!$D:$D,MATCH($G147,'ASIGNACION AUTOMATICA'!$J:$J,0)),""),"")</x:f>
        <x:v>A23</x:v>
      </x:c>
    </x:row>
    <x:row r="148" s="115" customFormat="1" ht="17.100000381469727" customHeight="1">
      <x:c r="A148" s="216" t="n">
        <x:f>ROW()-1</x:f>
        <x:v>147</x:v>
      </x:c>
      <x:c r="B148" s="216" t="n">
        <x:v>147</x:v>
      </x:c>
      <x:c r="C148" s="216" t="inlineStr">
        <x:is>
          <x:t xml:space="preserve">Categoría PDF: Rectores de Universidades</x:t>
        </x:is>
      </x:c>
      <x:c r="D148" s="216" t="inlineStr">
        <x:is>
          <x:t xml:space="preserve">OPA</x:t>
        </x:is>
      </x:c>
      <x:c r="E148" s="216" t="inlineStr">
        <x:is>
          <x:t xml:space="preserve">Sr.</x:t>
        </x:is>
      </x:c>
      <x:c r="F148" s="216" t="inlineStr">
        <x:is>
          <x:t xml:space="preserve">VIP</x:t>
        </x:is>
      </x:c>
      <x:c r="G148" s="216" t="inlineStr">
        <x:is>
          <x:t xml:space="preserve">López Lara, Andrés</x:t>
        </x:is>
      </x:c>
      <x:c r="H148" s="216" t="inlineStr">
        <x:is>
          <x:t xml:space="preserve">Andrés</x:t>
        </x:is>
      </x:c>
      <x:c r="I148" s="216" t="inlineStr">
        <x:is>
          <x:t xml:space="preserve">López</x:t>
        </x:is>
      </x:c>
      <x:c r="J148" s="216" t="inlineStr">
        <x:is>
          <x:t xml:space="preserve">Lara</x:t>
        </x:is>
      </x:c>
      <x:c r="K148" s="216" t="inlineStr">
        <x:is>
          <x:t xml:space="preserve">Pendiente</x:t>
        </x:is>
      </x:c>
      <x:c r="L148" s="216" t="inlineStr">
        <x:is>
          <x:t xml:space="preserve">Director Instituto Antártico Chileno</x:t>
        </x:is>
      </x:c>
      <x:c r="M148" s="216" t="n"/>
      <x:c r="N148" s="217" t="n">
        <x:f>IFERROR(VALUE(B148),9999)</x:f>
        <x:v>147</x:v>
      </x:c>
      <x:c r="O148" s="217" t="str">
        <x:f>IF(AND($D148=PARAMETROS!$B$2,$F148=PARAMETROS!$B$3,$G148&lt;&gt;"",UPPER(TRIM($K148))&lt;&gt;"NO"),"SI","NO")</x:f>
        <x:v>SI</x:v>
      </x:c>
      <x:c r="P148" s="217" t="n">
        <x:f>IF($O148="SI",COUNTIFS($O$2:O148,"SI"),"")</x:f>
        <x:v>122</x:v>
      </x:c>
      <x:c r="Q148" s="217" t="str">
        <x:f>IF($O148="SI",IFERROR(INDEX('ASIGNACION AUTOMATICA'!$D:$D,MATCH($G148,'ASIGNACION AUTOMATICA'!$J:$J,0)),""),"")</x:f>
        <x:v>A23</x:v>
      </x:c>
    </x:row>
    <x:row r="149" s="7" customFormat="1" ht="17.100000381469727" customHeight="1">
      <x:c r="A149" s="218" t="n">
        <x:f>ROW()-1</x:f>
        <x:v>148</x:v>
      </x:c>
      <x:c r="B149" s="218" t="n">
        <x:v>148</x:v>
      </x:c>
      <x:c r="C149" s="218" t="n"/>
      <x:c r="D149" s="218" t="inlineStr">
        <x:is>
          <x:t xml:space="preserve">OPA</x:t>
        </x:is>
      </x:c>
      <x:c r="E149" s="218" t="n"/>
      <x:c r="F149" s="218" t="inlineStr">
        <x:is>
          <x:t xml:space="preserve">VIP</x:t>
        </x:is>
      </x:c>
      <x:c r="G149" s="218" t="inlineStr">
        <x:is>
          <x:t xml:space="preserve">Granifo, Pablo</x:t>
        </x:is>
      </x:c>
      <x:c r="H149" s="218" t="inlineStr">
        <x:is>
          <x:t xml:space="preserve">Pablo</x:t>
        </x:is>
      </x:c>
      <x:c r="I149" s="218" t="inlineStr">
        <x:is>
          <x:t xml:space="preserve">Granifo</x:t>
        </x:is>
      </x:c>
      <x:c r="J149" s="218" t="n"/>
      <x:c r="K149" s="218" t="inlineStr">
        <x:is>
          <x:t xml:space="preserve">NO</x:t>
        </x:is>
      </x:c>
      <x:c r="L149" s="218" t="inlineStr">
        <x:is>
          <x:t xml:space="preserve">Banco Chile</x:t>
        </x:is>
      </x:c>
      <x:c r="M149" s="218" t="n"/>
      <x:c r="N149" s="219" t="n">
        <x:f>IFERROR(VALUE(B149),9999)</x:f>
        <x:v>148</x:v>
      </x:c>
      <x:c r="O149" s="219" t="str">
        <x:f>IF(AND($D149=PARAMETROS!$B$2,$F149=PARAMETROS!$B$3,$G149&lt;&gt;"",UPPER(TRIM($K149))&lt;&gt;"NO"),"SI","NO")</x:f>
        <x:v>NO</x:v>
      </x:c>
      <x:c r="P149" s="219" t="str">
        <x:f>IF($O149="SI",COUNTIFS($O$2:O149,"SI"),"")</x:f>
      </x:c>
      <x:c r="Q149" s="219" t="str">
        <x:f>IF($O149="SI",IFERROR(INDEX('ASIGNACION AUTOMATICA'!$D:$D,MATCH($G149,'ASIGNACION AUTOMATICA'!$J:$J,0)),""),"")</x:f>
      </x:c>
    </x:row>
    <x:row r="150" s="7" customFormat="1" ht="17.100000381469727" customHeight="1">
      <x:c r="A150" s="216" t="n">
        <x:f>ROW()-1</x:f>
        <x:v>149</x:v>
      </x:c>
      <x:c r="B150" s="216" t="n">
        <x:v>149</x:v>
      </x:c>
      <x:c r="C150" s="216" t="n"/>
      <x:c r="D150" s="216" t="inlineStr">
        <x:is>
          <x:t xml:space="preserve">OPA</x:t>
        </x:is>
      </x:c>
      <x:c r="E150" s="216" t="n"/>
      <x:c r="F150" s="216" t="inlineStr">
        <x:is>
          <x:t xml:space="preserve">VIP</x:t>
        </x:is>
      </x:c>
      <x:c r="G150" s="216" t="inlineStr">
        <x:is>
          <x:t xml:space="preserve">Ebensberger, Eduardo</x:t>
        </x:is>
      </x:c>
      <x:c r="H150" s="216" t="inlineStr">
        <x:is>
          <x:t xml:space="preserve">Eduardo</x:t>
        </x:is>
      </x:c>
      <x:c r="I150" s="216" t="inlineStr">
        <x:is>
          <x:t xml:space="preserve">Ebensberger</x:t>
        </x:is>
      </x:c>
      <x:c r="J150" s="216" t="n"/>
      <x:c r="K150" s="216" t="inlineStr">
        <x:is>
          <x:t xml:space="preserve">Pendiente</x:t>
        </x:is>
      </x:c>
      <x:c r="L150" s="216" t="inlineStr">
        <x:is>
          <x:t xml:space="preserve">Banco Chile</x:t>
        </x:is>
      </x:c>
      <x:c r="M150" s="216" t="n"/>
      <x:c r="N150" s="217" t="n">
        <x:f>IFERROR(VALUE(B150),9999)</x:f>
        <x:v>149</x:v>
      </x:c>
      <x:c r="O150" s="217" t="str">
        <x:f>IF(AND($D150=PARAMETROS!$B$2,$F150=PARAMETROS!$B$3,$G150&lt;&gt;"",UPPER(TRIM($K150))&lt;&gt;"NO"),"SI","NO")</x:f>
        <x:v>SI</x:v>
      </x:c>
      <x:c r="P150" s="217" t="n">
        <x:f>IF($O150="SI",COUNTIFS($O$2:O150,"SI"),"")</x:f>
        <x:v>123</x:v>
      </x:c>
      <x:c r="Q150" s="217" t="str">
        <x:f>IF($O150="SI",IFERROR(INDEX('ASIGNACION AUTOMATICA'!$D:$D,MATCH($G150,'ASIGNACION AUTOMATICA'!$J:$J,0)),""),"")</x:f>
        <x:v>A23</x:v>
      </x:c>
    </x:row>
    <x:row r="151" s="7" customFormat="1" ht="17.100000381469727" customHeight="1">
      <x:c r="A151" s="218" t="n">
        <x:f>ROW()-1</x:f>
        <x:v>150</x:v>
      </x:c>
      <x:c r="B151" s="218" t="n">
        <x:v>150</x:v>
      </x:c>
      <x:c r="C151" s="218" t="n"/>
      <x:c r="D151" s="218" t="inlineStr">
        <x:is>
          <x:t xml:space="preserve">OPA</x:t>
        </x:is>
      </x:c>
      <x:c r="E151" s="218" t="n"/>
      <x:c r="F151" s="218" t="inlineStr">
        <x:is>
          <x:t xml:space="preserve">VIP</x:t>
        </x:is>
      </x:c>
      <x:c r="G151" s="218" t="inlineStr">
        <x:is>
          <x:t xml:space="preserve">Brancoli, Francisco</x:t>
        </x:is>
      </x:c>
      <x:c r="H151" s="218" t="inlineStr">
        <x:is>
          <x:t xml:space="preserve">Francisco</x:t>
        </x:is>
      </x:c>
      <x:c r="I151" s="218" t="inlineStr">
        <x:is>
          <x:t xml:space="preserve">Brancoli</x:t>
        </x:is>
      </x:c>
      <x:c r="J151" s="218" t="n"/>
      <x:c r="K151" s="218" t="inlineStr">
        <x:is>
          <x:t xml:space="preserve">NO</x:t>
        </x:is>
      </x:c>
      <x:c r="L151" s="218" t="inlineStr">
        <x:is>
          <x:t xml:space="preserve">Banco Chile</x:t>
        </x:is>
      </x:c>
      <x:c r="M151" s="218" t="n"/>
      <x:c r="N151" s="219" t="n">
        <x:f>IFERROR(VALUE(B151),9999)</x:f>
        <x:v>150</x:v>
      </x:c>
      <x:c r="O151" s="219" t="str">
        <x:f>IF(AND($D151=PARAMETROS!$B$2,$F151=PARAMETROS!$B$3,$G151&lt;&gt;"",UPPER(TRIM($K151))&lt;&gt;"NO"),"SI","NO")</x:f>
        <x:v>NO</x:v>
      </x:c>
      <x:c r="P151" s="219" t="str">
        <x:f>IF($O151="SI",COUNTIFS($O$2:O151,"SI"),"")</x:f>
      </x:c>
      <x:c r="Q151" s="219" t="str">
        <x:f>IF($O151="SI",IFERROR(INDEX('ASIGNACION AUTOMATICA'!$D:$D,MATCH($G151,'ASIGNACION AUTOMATICA'!$J:$J,0)),""),"")</x:f>
      </x:c>
    </x:row>
    <x:row r="152" s="115" customFormat="1" ht="17.100000381469727" customHeight="1">
      <x:c r="A152" s="216" t="n">
        <x:f>ROW()-1</x:f>
        <x:v>151</x:v>
      </x:c>
      <x:c r="B152" s="216" t="n">
        <x:v>151</x:v>
      </x:c>
      <x:c r="C152" s="216" t="n"/>
      <x:c r="D152" s="216" t="inlineStr">
        <x:is>
          <x:t xml:space="preserve">OPA</x:t>
        </x:is>
      </x:c>
      <x:c r="E152" s="216" t="n"/>
      <x:c r="F152" s="216" t="inlineStr">
        <x:is>
          <x:t xml:space="preserve">VIP</x:t>
        </x:is>
      </x:c>
      <x:c r="G152" s="216" t="inlineStr">
        <x:is>
          <x:t xml:space="preserve">Yarur, Ignacio</x:t>
        </x:is>
      </x:c>
      <x:c r="H152" s="216" t="inlineStr">
        <x:is>
          <x:t xml:space="preserve">Ignacio</x:t>
        </x:is>
      </x:c>
      <x:c r="I152" s="216" t="inlineStr">
        <x:is>
          <x:t xml:space="preserve">Yarur</x:t>
        </x:is>
      </x:c>
      <x:c r="J152" s="216" t="n"/>
      <x:c r="K152" s="216" t="inlineStr">
        <x:is>
          <x:t xml:space="preserve">NO</x:t>
        </x:is>
      </x:c>
      <x:c r="L152" s="216" t="inlineStr">
        <x:is>
          <x:t xml:space="preserve">Banco BCI</x:t>
        </x:is>
      </x:c>
      <x:c r="M152" s="216" t="n"/>
      <x:c r="N152" s="217" t="n">
        <x:f>IFERROR(VALUE(B152),9999)</x:f>
        <x:v>151</x:v>
      </x:c>
      <x:c r="O152" s="217" t="str">
        <x:f>IF(AND($D152=PARAMETROS!$B$2,$F152=PARAMETROS!$B$3,$G152&lt;&gt;"",UPPER(TRIM($K152))&lt;&gt;"NO"),"SI","NO")</x:f>
        <x:v>NO</x:v>
      </x:c>
      <x:c r="P152" s="217" t="str">
        <x:f>IF($O152="SI",COUNTIFS($O$2:O152,"SI"),"")</x:f>
      </x:c>
      <x:c r="Q152" s="217" t="str">
        <x:f>IF($O152="SI",IFERROR(INDEX('ASIGNACION AUTOMATICA'!$D:$D,MATCH($G152,'ASIGNACION AUTOMATICA'!$J:$J,0)),""),"")</x:f>
      </x:c>
    </x:row>
    <x:row r="153" s="7" customFormat="1" ht="17.100000381469727" customHeight="1">
      <x:c r="A153" s="218" t="n">
        <x:f>ROW()-1</x:f>
        <x:v>152</x:v>
      </x:c>
      <x:c r="B153" s="218" t="n">
        <x:v>152</x:v>
      </x:c>
      <x:c r="C153" s="218" t="n"/>
      <x:c r="D153" s="218" t="inlineStr">
        <x:is>
          <x:t xml:space="preserve">OPA</x:t>
        </x:is>
      </x:c>
      <x:c r="E153" s="218" t="n"/>
      <x:c r="F153" s="218" t="inlineStr">
        <x:is>
          <x:t xml:space="preserve">VIP</x:t>
        </x:is>
      </x:c>
      <x:c r="G153" s="218" t="inlineStr">
        <x:is>
          <x:t xml:space="preserve">Trautmann, Andrés</x:t>
        </x:is>
      </x:c>
      <x:c r="H153" s="218" t="inlineStr">
        <x:is>
          <x:t xml:space="preserve">Andrés</x:t>
        </x:is>
      </x:c>
      <x:c r="I153" s="218" t="inlineStr">
        <x:is>
          <x:t xml:space="preserve">Trautmann</x:t>
        </x:is>
      </x:c>
      <x:c r="J153" s="218" t="n"/>
      <x:c r="K153" s="218" t="inlineStr">
        <x:is>
          <x:t xml:space="preserve">Pendiente</x:t>
        </x:is>
      </x:c>
      <x:c r="L153" s="218" t="inlineStr">
        <x:is>
          <x:t xml:space="preserve">Banco Santander</x:t>
        </x:is>
      </x:c>
      <x:c r="M153" s="218" t="n"/>
      <x:c r="N153" s="219" t="n">
        <x:f>IFERROR(VALUE(B153),9999)</x:f>
        <x:v>152</x:v>
      </x:c>
      <x:c r="O153" s="219" t="str">
        <x:f>IF(AND($D153=PARAMETROS!$B$2,$F153=PARAMETROS!$B$3,$G153&lt;&gt;"",UPPER(TRIM($K153))&lt;&gt;"NO"),"SI","NO")</x:f>
        <x:v>SI</x:v>
      </x:c>
      <x:c r="P153" s="219" t="n">
        <x:f>IF($O153="SI",COUNTIFS($O$2:O153,"SI"),"")</x:f>
        <x:v>124</x:v>
      </x:c>
      <x:c r="Q153" s="219" t="str">
        <x:f>IF($O153="SI",IFERROR(INDEX('ASIGNACION AUTOMATICA'!$D:$D,MATCH($G153,'ASIGNACION AUTOMATICA'!$J:$J,0)),""),"")</x:f>
        <x:v>A23</x:v>
      </x:c>
    </x:row>
    <x:row r="154" s="7" customFormat="1" ht="17.100000381469727" customHeight="1">
      <x:c r="A154" s="216" t="n">
        <x:f>ROW()-1</x:f>
        <x:v>153</x:v>
      </x:c>
      <x:c r="B154" s="216" t="n">
        <x:v>153</x:v>
      </x:c>
      <x:c r="C154" s="216" t="inlineStr">
        <x:is>
          <x:t xml:space="preserve">Precedencia nacional / agrupación por cargo</x:t>
        </x:is>
      </x:c>
      <x:c r="D154" s="216" t="inlineStr">
        <x:is>
          <x:t xml:space="preserve">OPA</x:t>
        </x:is>
      </x:c>
      <x:c r="E154" s="216" t="inlineStr">
        <x:is>
          <x:t xml:space="preserve">Ministro</x:t>
        </x:is>
      </x:c>
      <x:c r="F154" s="216" t="inlineStr">
        <x:is>
          <x:t xml:space="preserve">VIP</x:t>
        </x:is>
      </x:c>
      <x:c r="G154" s="216" t="inlineStr">
        <x:is>
          <x:t xml:space="preserve">Coopman Corral, Javier</x:t>
        </x:is>
      </x:c>
      <x:c r="H154" s="216" t="inlineStr">
        <x:is>
          <x:t xml:space="preserve">Javier</x:t>
        </x:is>
      </x:c>
      <x:c r="I154" s="216" t="inlineStr">
        <x:is>
          <x:t xml:space="preserve">Coopman</x:t>
        </x:is>
      </x:c>
      <x:c r="J154" s="216" t="inlineStr">
        <x:is>
          <x:t xml:space="preserve">Corral</x:t>
        </x:is>
      </x:c>
      <x:c r="K154" s="216" t="inlineStr">
        <x:is>
          <x:t xml:space="preserve">Pendiente</x:t>
        </x:is>
      </x:c>
      <x:c r="L154" s="216" t="inlineStr">
        <x:is>
          <x:t xml:space="preserve">Jefe Gabinete Ministro de Defensa</x:t>
        </x:is>
      </x:c>
      <x:c r="M154" s="216" t="n"/>
      <x:c r="N154" s="217" t="n">
        <x:f>IFERROR(VALUE(B154),9999)</x:f>
        <x:v>153</x:v>
      </x:c>
      <x:c r="O154" s="217" t="str">
        <x:f>IF(AND($D154=PARAMETROS!$B$2,$F154=PARAMETROS!$B$3,$G154&lt;&gt;"",UPPER(TRIM($K154))&lt;&gt;"NO"),"SI","NO")</x:f>
        <x:v>SI</x:v>
      </x:c>
      <x:c r="P154" s="217" t="n">
        <x:f>IF($O154="SI",COUNTIFS($O$2:O154,"SI"),"")</x:f>
        <x:v>125</x:v>
      </x:c>
      <x:c r="Q154" s="217" t="str">
        <x:f>IF($O154="SI",IFERROR(INDEX('ASIGNACION AUTOMATICA'!$D:$D,MATCH($G154,'ASIGNACION AUTOMATICA'!$J:$J,0)),""),"")</x:f>
        <x:v>A23</x:v>
      </x:c>
    </x:row>
    <x:row r="155" s="7" customFormat="1" ht="17.100000381469727" customHeight="1">
      <x:c r="A155" s="218" t="n">
        <x:f>ROW()-1</x:f>
        <x:v>154</x:v>
      </x:c>
      <x:c r="B155" s="218" t="n">
        <x:v>154</x:v>
      </x:c>
      <x:c r="C155" s="218" t="inlineStr">
        <x:is>
          <x:t xml:space="preserve">Precedencia nacional / agrupación por cargo</x:t>
        </x:is>
      </x:c>
      <x:c r="D155" s="218" t="inlineStr">
        <x:is>
          <x:t xml:space="preserve">OPA</x:t>
        </x:is>
      </x:c>
      <x:c r="E155" s="218" t="inlineStr">
        <x:is>
          <x:t xml:space="preserve">Subsecretario</x:t>
        </x:is>
      </x:c>
      <x:c r="F155" s="218" t="inlineStr">
        <x:is>
          <x:t xml:space="preserve">VIP</x:t>
        </x:is>
      </x:c>
      <x:c r="G155" s="218" t="inlineStr">
        <x:is>
          <x:t xml:space="preserve">Carvajal Madariaga, Bárbara</x:t>
        </x:is>
      </x:c>
      <x:c r="H155" s="218" t="inlineStr">
        <x:is>
          <x:t xml:space="preserve">Bárbara</x:t>
        </x:is>
      </x:c>
      <x:c r="I155" s="218" t="inlineStr">
        <x:is>
          <x:t xml:space="preserve">Carvajal</x:t>
        </x:is>
      </x:c>
      <x:c r="J155" s="218" t="inlineStr">
        <x:is>
          <x:t xml:space="preserve">Madariaga</x:t>
        </x:is>
      </x:c>
      <x:c r="K155" s="218" t="inlineStr">
        <x:is>
          <x:t xml:space="preserve">Pendiente</x:t>
        </x:is>
      </x:c>
      <x:c r="L155" s="218" t="inlineStr">
        <x:is>
          <x:t xml:space="preserve">Jefa de Gabinete Subsecretario para las FF.AA.</x:t>
        </x:is>
      </x:c>
      <x:c r="M155" s="218" t="n"/>
      <x:c r="N155" s="219" t="n">
        <x:f>IFERROR(VALUE(B155),9999)</x:f>
        <x:v>154</x:v>
      </x:c>
      <x:c r="O155" s="219" t="str">
        <x:f>IF(AND($D155=PARAMETROS!$B$2,$F155=PARAMETROS!$B$3,$G155&lt;&gt;"",UPPER(TRIM($K155))&lt;&gt;"NO"),"SI","NO")</x:f>
        <x:v>SI</x:v>
      </x:c>
      <x:c r="P155" s="219" t="n">
        <x:f>IF($O155="SI",COUNTIFS($O$2:O155,"SI"),"")</x:f>
        <x:v>126</x:v>
      </x:c>
      <x:c r="Q155" s="219" t="str">
        <x:f>IF($O155="SI",IFERROR(INDEX('ASIGNACION AUTOMATICA'!$D:$D,MATCH($G155,'ASIGNACION AUTOMATICA'!$J:$J,0)),""),"")</x:f>
        <x:v>A23</x:v>
      </x:c>
    </x:row>
    <x:row r="156" s="7" customFormat="1" ht="17.100000381469727" customHeight="1">
      <x:c r="A156" s="216" t="n">
        <x:f>ROW()-1</x:f>
        <x:v>155</x:v>
      </x:c>
      <x:c r="B156" s="216" t="n">
        <x:v>155</x:v>
      </x:c>
      <x:c r="C156" s="216" t="inlineStr">
        <x:is>
          <x:t xml:space="preserve">Precedencia nacional / agrupación por cargo</x:t>
        </x:is>
      </x:c>
      <x:c r="D156" s="216" t="inlineStr">
        <x:is>
          <x:t xml:space="preserve">OPA</x:t>
        </x:is>
      </x:c>
      <x:c r="E156" s="216" t="inlineStr">
        <x:is>
          <x:t xml:space="preserve">Subsecretario</x:t>
        </x:is>
      </x:c>
      <x:c r="F156" s="216" t="inlineStr">
        <x:is>
          <x:t xml:space="preserve">VIP</x:t>
        </x:is>
      </x:c>
      <x:c r="G156" s="216" t="inlineStr">
        <x:is>
          <x:t xml:space="preserve">Lira, Pablo</x:t>
        </x:is>
      </x:c>
      <x:c r="H156" s="216" t="inlineStr">
        <x:is>
          <x:t xml:space="preserve">Pablo</x:t>
        </x:is>
      </x:c>
      <x:c r="I156" s="216" t="inlineStr">
        <x:is>
          <x:t xml:space="preserve">Lira</x:t>
        </x:is>
      </x:c>
      <x:c r="J156" s="216" t="n"/>
      <x:c r="K156" s="216" t="inlineStr">
        <x:is>
          <x:t xml:space="preserve">Pendiente</x:t>
        </x:is>
      </x:c>
      <x:c r="L156" s="216" t="inlineStr">
        <x:is>
          <x:t xml:space="preserve">Jefe Gabinete Subsecretario de Defensa</x:t>
        </x:is>
      </x:c>
      <x:c r="M156" s="216" t="n"/>
      <x:c r="N156" s="217" t="n">
        <x:f>IFERROR(VALUE(B156),9999)</x:f>
        <x:v>155</x:v>
      </x:c>
      <x:c r="O156" s="217" t="str">
        <x:f>IF(AND($D156=PARAMETROS!$B$2,$F156=PARAMETROS!$B$3,$G156&lt;&gt;"",UPPER(TRIM($K156))&lt;&gt;"NO"),"SI","NO")</x:f>
        <x:v>SI</x:v>
      </x:c>
      <x:c r="P156" s="217" t="n">
        <x:f>IF($O156="SI",COUNTIFS($O$2:O156,"SI"),"")</x:f>
        <x:v>127</x:v>
      </x:c>
      <x:c r="Q156" s="217" t="str">
        <x:f>IF($O156="SI",IFERROR(INDEX('ASIGNACION AUTOMATICA'!$D:$D,MATCH($G156,'ASIGNACION AUTOMATICA'!$J:$J,0)),""),"")</x:f>
        <x:v>A23</x:v>
      </x:c>
    </x:row>
    <x:row r="157" s="7" customFormat="1" ht="17.100000381469727" customHeight="1">
      <x:c r="A157" s="218" t="n">
        <x:f>ROW()-1</x:f>
        <x:v>156</x:v>
      </x:c>
      <x:c r="B157" s="218" t="n">
        <x:v>156</x:v>
      </x:c>
      <x:c r="C157" s="218" t="inlineStr">
        <x:is>
          <x:t xml:space="preserve">Coincidencia PDF: Rector PUC</x:t>
        </x:is>
      </x:c>
      <x:c r="D157" s="218" t="inlineStr">
        <x:is>
          <x:t xml:space="preserve">OPA</x:t>
        </x:is>
      </x:c>
      <x:c r="E157" s="218" t="inlineStr">
        <x:is>
          <x:t xml:space="preserve">Rector</x:t>
        </x:is>
      </x:c>
      <x:c r="F157" s="218" t="inlineStr">
        <x:is>
          <x:t xml:space="preserve">VIP</x:t>
        </x:is>
      </x:c>
      <x:c r="G157" s="218" t="inlineStr">
        <x:is>
          <x:t xml:space="preserve">De la Llera Martin, Juan Carlos</x:t>
        </x:is>
      </x:c>
      <x:c r="H157" s="218" t="inlineStr">
        <x:is>
          <x:t xml:space="preserve">Juan Carlos</x:t>
        </x:is>
      </x:c>
      <x:c r="I157" s="218" t="inlineStr">
        <x:is>
          <x:t xml:space="preserve">De la Llera</x:t>
        </x:is>
      </x:c>
      <x:c r="J157" s="218" t="inlineStr">
        <x:is>
          <x:t xml:space="preserve">Martin</x:t>
        </x:is>
      </x:c>
      <x:c r="K157" s="218" t="inlineStr">
        <x:is>
          <x:t xml:space="preserve">Pendiente</x:t>
        </x:is>
      </x:c>
      <x:c r="L157" s="218" t="inlineStr">
        <x:is>
          <x:t xml:space="preserve">Rector Puc</x:t>
        </x:is>
      </x:c>
      <x:c r="M157" s="218" t="n"/>
      <x:c r="N157" s="219" t="n">
        <x:f>IFERROR(VALUE(B157),9999)</x:f>
        <x:v>156</x:v>
      </x:c>
      <x:c r="O157" s="219" t="str">
        <x:f>IF(AND($D157=PARAMETROS!$B$2,$F157=PARAMETROS!$B$3,$G157&lt;&gt;"",UPPER(TRIM($K157))&lt;&gt;"NO"),"SI","NO")</x:f>
        <x:v>SI</x:v>
      </x:c>
      <x:c r="P157" s="219" t="n">
        <x:f>IF($O157="SI",COUNTIFS($O$2:O157,"SI"),"")</x:f>
        <x:v>128</x:v>
      </x:c>
      <x:c r="Q157" s="219" t="str">
        <x:f>IF($O157="SI",IFERROR(INDEX('ASIGNACION AUTOMATICA'!$D:$D,MATCH($G157,'ASIGNACION AUTOMATICA'!$J:$J,0)),""),"")</x:f>
        <x:v>A23</x:v>
      </x:c>
    </x:row>
    <x:row r="158" s="7" customFormat="1" ht="17.100000381469727" customHeight="1">
      <x:c r="A158" s="216" t="n">
        <x:f>ROW()-1</x:f>
        <x:v>157</x:v>
      </x:c>
      <x:c r="B158" s="216" t="n">
        <x:v>157</x:v>
      </x:c>
      <x:c r="C158" s="216" t="inlineStr">
        <x:is>
          <x:t xml:space="preserve">Sin precedencia nacional directa; agrupado por cargo/fuente</x:t>
        </x:is>
      </x:c>
      <x:c r="D158" s="216" t="inlineStr">
        <x:is>
          <x:t xml:space="preserve">OPA</x:t>
        </x:is>
      </x:c>
      <x:c r="E158" s="216" t="n"/>
      <x:c r="F158" s="216" t="inlineStr">
        <x:is>
          <x:t xml:space="preserve">VIP</x:t>
        </x:is>
      </x:c>
      <x:c r="G158" s="216" t="inlineStr">
        <x:is>
          <x:t xml:space="preserve">Irarrázabal Alfonso, Alejandro</x:t>
        </x:is>
      </x:c>
      <x:c r="H158" s="216" t="inlineStr">
        <x:is>
          <x:t xml:space="preserve">Alejandro</x:t>
        </x:is>
      </x:c>
      <x:c r="I158" s="216" t="inlineStr">
        <x:is>
          <x:t xml:space="preserve">Irarrázabal</x:t>
        </x:is>
      </x:c>
      <x:c r="J158" s="216" t="inlineStr">
        <x:is>
          <x:t xml:space="preserve">Alfonso</x:t>
        </x:is>
      </x:c>
      <x:c r="K158" s="216" t="inlineStr">
        <x:is>
          <x:t xml:space="preserve">Pendiente</x:t>
        </x:is>
      </x:c>
      <x:c r="L158" s="216" t="inlineStr">
        <x:is>
          <x:t xml:space="preserve">Jefe Asesor Presidencial</x:t>
        </x:is>
      </x:c>
      <x:c r="M158" s="216" t="n"/>
      <x:c r="N158" s="217" t="n">
        <x:f>IFERROR(VALUE(B158),9999)</x:f>
        <x:v>157</x:v>
      </x:c>
      <x:c r="O158" s="217" t="str">
        <x:f>IF(AND($D158=PARAMETROS!$B$2,$F158=PARAMETROS!$B$3,$G158&lt;&gt;"",UPPER(TRIM($K158))&lt;&gt;"NO"),"SI","NO")</x:f>
        <x:v>SI</x:v>
      </x:c>
      <x:c r="P158" s="217" t="n">
        <x:f>IF($O158="SI",COUNTIFS($O$2:O158,"SI"),"")</x:f>
        <x:v>129</x:v>
      </x:c>
      <x:c r="Q158" s="217" t="str">
        <x:f>IF($O158="SI",IFERROR(INDEX('ASIGNACION AUTOMATICA'!$D:$D,MATCH($G158,'ASIGNACION AUTOMATICA'!$J:$J,0)),""),"")</x:f>
        <x:v>A23</x:v>
      </x:c>
    </x:row>
    <x:row r="159" s="7" customFormat="1" ht="17.100000381469727" customHeight="1">
      <x:c r="A159" s="218" t="n">
        <x:f>ROW()-1</x:f>
        <x:v>158</x:v>
      </x:c>
      <x:c r="B159" s="218" t="n">
        <x:v>158</x:v>
      </x:c>
      <x:c r="C159" s="218" t="inlineStr">
        <x:is>
          <x:t xml:space="preserve">Resto de fuentes / orden original del Maestro: ASMAR DIRECCIÓN</x:t>
        </x:is>
      </x:c>
      <x:c r="D159" s="218" t="inlineStr">
        <x:is>
          <x:t xml:space="preserve">OPA</x:t>
        </x:is>
      </x:c>
      <x:c r="E159" s="218" t="n"/>
      <x:c r="F159" s="218" t="inlineStr">
        <x:is>
          <x:t xml:space="preserve">VIP</x:t>
        </x:is>
      </x:c>
      <x:c r="G159" s="218" t="inlineStr">
        <x:is>
          <x:t xml:space="preserve">Leiva Larrañaga, Constanza</x:t>
        </x:is>
      </x:c>
      <x:c r="H159" s="218" t="inlineStr">
        <x:is>
          <x:t xml:space="preserve">Constanza</x:t>
        </x:is>
      </x:c>
      <x:c r="I159" s="218" t="inlineStr">
        <x:is>
          <x:t xml:space="preserve">Leiva</x:t>
        </x:is>
      </x:c>
      <x:c r="J159" s="218" t="inlineStr">
        <x:is>
          <x:t xml:space="preserve">Larrañaga</x:t>
        </x:is>
      </x:c>
      <x:c r="K159" s="218" t="inlineStr">
        <x:is>
          <x:t xml:space="preserve">SI</x:t>
        </x:is>
      </x:c>
      <x:c r="L159" s="218" t="inlineStr">
        <x:is>
          <x:t xml:space="preserve">T2 Rny</x:t>
        </x:is>
      </x:c>
      <x:c r="M159" s="218" t="inlineStr">
        <x:is>
          <x:t xml:space="preserve">Madrina</x:t>
        </x:is>
      </x:c>
      <x:c r="N159" s="219" t="n">
        <x:f>IFERROR(VALUE(B159),9999)</x:f>
        <x:v>158</x:v>
      </x:c>
      <x:c r="O159" s="219" t="str">
        <x:f>IF(AND($D159=PARAMETROS!$B$2,$F159=PARAMETROS!$B$3,$G159&lt;&gt;"",UPPER(TRIM($K159))&lt;&gt;"NO"),"SI","NO")</x:f>
        <x:v>SI</x:v>
      </x:c>
      <x:c r="P159" s="219" t="n">
        <x:f>IF($O159="SI",COUNTIFS($O$2:O159,"SI"),"")</x:f>
        <x:v>130</x:v>
      </x:c>
      <x:c r="Q159" s="219" t="str">
        <x:f>IF($O159="SI",IFERROR(INDEX('ASIGNACION AUTOMATICA'!$D:$D,MATCH($G159,'ASIGNACION AUTOMATICA'!$J:$J,0)),""),"")</x:f>
        <x:v>A23</x:v>
      </x:c>
    </x:row>
    <x:row r="160" s="7" customFormat="1" ht="17.100000381469727" customHeight="1">
      <x:c r="A160" s="216" t="n">
        <x:f>ROW()-1</x:f>
        <x:v>159</x:v>
      </x:c>
      <x:c r="B160" s="216" t="n">
        <x:v>159</x:v>
      </x:c>
      <x:c r="C160" s="216" t="inlineStr">
        <x:is>
          <x:t xml:space="preserve">Resto de fuentes / orden original del Maestro: ASMAR DIRECCIÓN</x:t>
        </x:is>
      </x:c>
      <x:c r="D160" s="216" t="inlineStr">
        <x:is>
          <x:t xml:space="preserve">OPA</x:t>
        </x:is>
      </x:c>
      <x:c r="E160" s="216" t="n"/>
      <x:c r="F160" s="216" t="inlineStr">
        <x:is>
          <x:t xml:space="preserve">VIP</x:t>
        </x:is>
      </x:c>
      <x:c r="G160" s="216" t="inlineStr">
        <x:is>
          <x:t xml:space="preserve">Leiva Larrañaga, Marcela Paz</x:t>
        </x:is>
      </x:c>
      <x:c r="H160" s="216" t="inlineStr">
        <x:is>
          <x:t xml:space="preserve">Marcela Paz</x:t>
        </x:is>
      </x:c>
      <x:c r="I160" s="216" t="inlineStr">
        <x:is>
          <x:t xml:space="preserve">Leiva</x:t>
        </x:is>
      </x:c>
      <x:c r="J160" s="216" t="inlineStr">
        <x:is>
          <x:t xml:space="preserve">Larrañaga</x:t>
        </x:is>
      </x:c>
      <x:c r="K160" s="216" t="inlineStr">
        <x:is>
          <x:t xml:space="preserve">Pendiente</x:t>
        </x:is>
      </x:c>
      <x:c r="L160" s="216" t="n"/>
      <x:c r="M160" s="216" t="inlineStr">
        <x:is>
          <x:t xml:space="preserve">Madrina</x:t>
        </x:is>
      </x:c>
      <x:c r="N160" s="217" t="n">
        <x:f>IFERROR(VALUE(B160),9999)</x:f>
        <x:v>159</x:v>
      </x:c>
      <x:c r="O160" s="217" t="str">
        <x:f>IF(AND($D160=PARAMETROS!$B$2,$F160=PARAMETROS!$B$3,$G160&lt;&gt;"",UPPER(TRIM($K160))&lt;&gt;"NO"),"SI","NO")</x:f>
        <x:v>SI</x:v>
      </x:c>
      <x:c r="P160" s="217" t="n">
        <x:f>IF($O160="SI",COUNTIFS($O$2:O160,"SI"),"")</x:f>
        <x:v>131</x:v>
      </x:c>
      <x:c r="Q160" s="217" t="str">
        <x:f>IF($O160="SI",IFERROR(INDEX('ASIGNACION AUTOMATICA'!$D:$D,MATCH($G160,'ASIGNACION AUTOMATICA'!$J:$J,0)),""),"")</x:f>
        <x:v>A23</x:v>
      </x:c>
    </x:row>
    <x:row r="161" s="7" customFormat="1" ht="17.100000381469727" customHeight="1">
      <x:c r="A161" s="218" t="n">
        <x:f>ROW()-1</x:f>
        <x:v>160</x:v>
      </x:c>
      <x:c r="B161" s="218" t="n">
        <x:v>160</x:v>
      </x:c>
      <x:c r="C161" s="218" t="n"/>
      <x:c r="D161" s="218" t="inlineStr">
        <x:is>
          <x:t xml:space="preserve">OPA</x:t>
        </x:is>
      </x:c>
      <x:c r="E161" s="218" t="n"/>
      <x:c r="F161" s="218" t="inlineStr">
        <x:is>
          <x:t xml:space="preserve">VIP</x:t>
        </x:is>
      </x:c>
      <x:c r="G161" s="218" t="inlineStr">
        <x:is>
          <x:t xml:space="preserve">Pérez Cruz, Matias</x:t>
        </x:is>
      </x:c>
      <x:c r="H161" s="218" t="inlineStr">
        <x:is>
          <x:t xml:space="preserve">Matias</x:t>
        </x:is>
      </x:c>
      <x:c r="I161" s="218" t="inlineStr">
        <x:is>
          <x:t xml:space="preserve">Pérez</x:t>
        </x:is>
      </x:c>
      <x:c r="J161" s="218" t="inlineStr">
        <x:is>
          <x:t xml:space="preserve">Cruz</x:t>
        </x:is>
      </x:c>
      <x:c r="K161" s="218" t="inlineStr">
        <x:is>
          <x:t xml:space="preserve">SI</x:t>
        </x:is>
      </x:c>
      <x:c r="L161" s="218" t="inlineStr">
        <x:is>
          <x:t xml:space="preserve">Gerenete Perezcruz</x:t>
        </x:is>
      </x:c>
      <x:c r="M161" s="218" t="n"/>
      <x:c r="N161" s="219" t="n">
        <x:f>IFERROR(VALUE(B161),9999)</x:f>
        <x:v>160</x:v>
      </x:c>
      <x:c r="O161" s="219" t="str">
        <x:f>IF(AND($D161=PARAMETROS!$B$2,$F161=PARAMETROS!$B$3,$G161&lt;&gt;"",UPPER(TRIM($K161))&lt;&gt;"NO"),"SI","NO")</x:f>
        <x:v>SI</x:v>
      </x:c>
      <x:c r="P161" s="219" t="n">
        <x:f>IF($O161="SI",COUNTIFS($O$2:O161,"SI"),"")</x:f>
        <x:v>132</x:v>
      </x:c>
      <x:c r="Q161" s="219" t="str">
        <x:f>IF($O161="SI",IFERROR(INDEX('ASIGNACION AUTOMATICA'!$D:$D,MATCH($G161,'ASIGNACION AUTOMATICA'!$J:$J,0)),""),"")</x:f>
        <x:v>A23</x:v>
      </x:c>
    </x:row>
    <x:row r="162" s="7" customFormat="1" ht="17.100000381469727" customHeight="1">
      <x:c r="A162" s="216" t="n">
        <x:f>ROW()-1</x:f>
        <x:v>161</x:v>
      </x:c>
      <x:c r="B162" s="216" t="n">
        <x:v>161</x:v>
      </x:c>
      <x:c r="C162" s="216" t="inlineStr">
        <x:is>
          <x:t xml:space="preserve">Sin precedencia nacional directa; incorporado al final OPA VIP</x:t>
        </x:is>
      </x:c>
      <x:c r="D162" s="216" t="inlineStr">
        <x:is>
          <x:t xml:space="preserve">OPA</x:t>
        </x:is>
      </x:c>
      <x:c r="E162" s="216" t="inlineStr">
        <x:is>
          <x:t xml:space="preserve">Sra.</x:t>
        </x:is>
      </x:c>
      <x:c r="F162" s="216" t="inlineStr">
        <x:is>
          <x:t xml:space="preserve">VIP</x:t>
        </x:is>
      </x:c>
      <x:c r="G162" s="216" t="inlineStr">
        <x:is>
          <x:t xml:space="preserve">Jeldes, Siria</x:t>
        </x:is>
      </x:c>
      <x:c r="H162" s="216" t="inlineStr">
        <x:is>
          <x:t xml:space="preserve">Siria</x:t>
        </x:is>
      </x:c>
      <x:c r="I162" s="216" t="inlineStr">
        <x:is>
          <x:t xml:space="preserve">Jeldes</x:t>
        </x:is>
      </x:c>
      <x:c r="J162" s="216" t="n"/>
      <x:c r="K162" s="216" t="inlineStr">
        <x:is>
          <x:t xml:space="preserve">Pendiente</x:t>
        </x:is>
      </x:c>
      <x:c r="L162" s="216" t="inlineStr">
        <x:is>
          <x:t xml:space="preserve">Presidenta COOPEUCH</x:t>
        </x:is>
      </x:c>
      <x:c r="M162" s="216" t="inlineStr">
        <x:is>
          <x:t xml:space="preserve">Agregado al final OPA VIP</x:t>
        </x:is>
      </x:c>
      <x:c r="N162" s="217" t="n">
        <x:f>IFERROR(VALUE(B162),9999)</x:f>
        <x:v>161</x:v>
      </x:c>
      <x:c r="O162" s="217" t="str">
        <x:f>IF(AND($D162=PARAMETROS!$B$2,$F162=PARAMETROS!$B$3,$G162&lt;&gt;"",UPPER(TRIM($K162))&lt;&gt;"NO"),"SI","NO")</x:f>
        <x:v>SI</x:v>
      </x:c>
      <x:c r="P162" s="217" t="n">
        <x:f>IF($O162="SI",COUNTIFS($O$2:O162,"SI"),"")</x:f>
        <x:v>133</x:v>
      </x:c>
      <x:c r="Q162" s="217" t="str">
        <x:f>IF($O162="SI",IFERROR(INDEX('ASIGNACION AUTOMATICA'!$D:$D,MATCH($G162,'ASIGNACION AUTOMATICA'!$J:$J,0)),""),"")</x:f>
        <x:v>A23</x:v>
      </x:c>
    </x:row>
    <x:row r="163" s="15" customFormat="1" ht="17.100000381469727" customHeight="1">
      <x:c r="A163" s="218" t="n">
        <x:f>ROW()-1</x:f>
        <x:v>162</x:v>
      </x:c>
      <x:c r="B163" s="218" t="n">
        <x:v>162</x:v>
      </x:c>
      <x:c r="C163" s="218" t="inlineStr">
        <x:is>
          <x:t xml:space="preserve">Sin precedencia nacional directa; incorporado al final OPA VIP</x:t>
        </x:is>
      </x:c>
      <x:c r="D163" s="218" t="inlineStr">
        <x:is>
          <x:t xml:space="preserve">OPA</x:t>
        </x:is>
      </x:c>
      <x:c r="E163" s="218" t="inlineStr">
        <x:is>
          <x:t xml:space="preserve">Sr.</x:t>
        </x:is>
      </x:c>
      <x:c r="F163" s="218" t="inlineStr">
        <x:is>
          <x:t xml:space="preserve">VIP</x:t>
        </x:is>
      </x:c>
      <x:c r="G163" s="218" t="inlineStr">
        <x:is>
          <x:t xml:space="preserve">Arriagada, Andrés</x:t>
        </x:is>
      </x:c>
      <x:c r="H163" s="218" t="inlineStr">
        <x:is>
          <x:t xml:space="preserve">Andrés</x:t>
        </x:is>
      </x:c>
      <x:c r="I163" s="218" t="inlineStr">
        <x:is>
          <x:t xml:space="preserve">Arriagada</x:t>
        </x:is>
      </x:c>
      <x:c r="J163" s="218" t="n"/>
      <x:c r="K163" s="218" t="inlineStr">
        <x:is>
          <x:t xml:space="preserve">Pendiente</x:t>
        </x:is>
      </x:c>
      <x:c r="L163" s="218" t="inlineStr">
        <x:is>
          <x:t xml:space="preserve">Presidente Caja Los Andes</x:t>
        </x:is>
      </x:c>
      <x:c r="M163" s="218" t="inlineStr">
        <x:is>
          <x:t xml:space="preserve">Agregado al final OPA VIP</x:t>
        </x:is>
      </x:c>
      <x:c r="N163" s="219" t="n">
        <x:f>IFERROR(VALUE(B163),9999)</x:f>
        <x:v>162</x:v>
      </x:c>
      <x:c r="O163" s="219" t="str">
        <x:f>IF(AND($D163=PARAMETROS!$B$2,$F163=PARAMETROS!$B$3,$G163&lt;&gt;"",UPPER(TRIM($K163))&lt;&gt;"NO"),"SI","NO")</x:f>
        <x:v>SI</x:v>
      </x:c>
      <x:c r="P163" s="219" t="n">
        <x:f>IF($O163="SI",COUNTIFS($O$2:O163,"SI"),"")</x:f>
        <x:v>134</x:v>
      </x:c>
      <x:c r="Q163" s="219" t="str">
        <x:f>IF($O163="SI",IFERROR(INDEX('ASIGNACION AUTOMATICA'!$D:$D,MATCH($G163,'ASIGNACION AUTOMATICA'!$J:$J,0)),""),"")</x:f>
        <x:v>A23</x:v>
      </x:c>
    </x:row>
    <x:row r="164" s="127" customFormat="1" ht="17.100000381469727" customHeight="1">
      <x:c r="A164" s="216" t="n">
        <x:f>ROW()-1</x:f>
        <x:v>163</x:v>
      </x:c>
      <x:c r="B164" s="216" t="n">
        <x:v>163</x:v>
      </x:c>
      <x:c r="C164" s="216" t="inlineStr">
        <x:is>
          <x:t xml:space="preserve">Sin precedencia nacional directa; incorporado al final OPA VIP</x:t>
        </x:is>
      </x:c>
      <x:c r="D164" s="216" t="inlineStr">
        <x:is>
          <x:t xml:space="preserve">OPA</x:t>
        </x:is>
      </x:c>
      <x:c r="E164" s="216" t="inlineStr">
        <x:is>
          <x:t xml:space="preserve">Sr.</x:t>
        </x:is>
      </x:c>
      <x:c r="F164" s="216" t="inlineStr">
        <x:is>
          <x:t xml:space="preserve">VIP</x:t>
        </x:is>
      </x:c>
      <x:c r="G164" s="216" t="inlineStr">
        <x:is>
          <x:t xml:space="preserve">Cornejo, Eugenio</x:t>
        </x:is>
      </x:c>
      <x:c r="H164" s="216" t="inlineStr">
        <x:is>
          <x:t xml:space="preserve">Eugenio</x:t>
        </x:is>
      </x:c>
      <x:c r="I164" s="216" t="inlineStr">
        <x:is>
          <x:t xml:space="preserve">Cornejo</x:t>
        </x:is>
      </x:c>
      <x:c r="J164" s="216" t="n"/>
      <x:c r="K164" s="216" t="inlineStr">
        <x:is>
          <x:t xml:space="preserve">Pendiente</x:t>
        </x:is>
      </x:c>
      <x:c r="L164" s="216" t="inlineStr">
        <x:is>
          <x:t xml:space="preserve">Presidente Mutual de Seguros de Chile</x:t>
        </x:is>
      </x:c>
      <x:c r="M164" s="216" t="inlineStr">
        <x:is>
          <x:t xml:space="preserve">Agregado al final OPA VIP</x:t>
        </x:is>
      </x:c>
      <x:c r="N164" s="217" t="n">
        <x:f>IFERROR(VALUE(B164),9999)</x:f>
        <x:v>163</x:v>
      </x:c>
      <x:c r="O164" s="217" t="str">
        <x:f>IF(AND($D164=PARAMETROS!$B$2,$F164=PARAMETROS!$B$3,$G164&lt;&gt;"",UPPER(TRIM($K164))&lt;&gt;"NO"),"SI","NO")</x:f>
        <x:v>SI</x:v>
      </x:c>
      <x:c r="P164" s="217" t="n">
        <x:f>IF($O164="SI",COUNTIFS($O$2:O164,"SI"),"")</x:f>
        <x:v>135</x:v>
      </x:c>
      <x:c r="Q164" s="217" t="str">
        <x:f>IF($O164="SI",IFERROR(INDEX('ASIGNACION AUTOMATICA'!$D:$D,MATCH($G164,'ASIGNACION AUTOMATICA'!$J:$J,0)),""),"")</x:f>
        <x:v>A23</x:v>
      </x:c>
    </x:row>
    <x:row r="165" s="127" customFormat="1" ht="12.75" customHeight="1">
      <x:c r="A165" s="218" t="n">
        <x:f>ROW()-1</x:f>
        <x:v>164</x:v>
      </x:c>
      <x:c r="B165" s="218" t="n">
        <x:v>164</x:v>
      </x:c>
      <x:c r="C165" s="218" t="inlineStr">
        <x:is>
          <x:t xml:space="preserve">Sin precedencia nacional directa; incorporado al final OPA VIP</x:t>
        </x:is>
      </x:c>
      <x:c r="D165" s="218" t="inlineStr">
        <x:is>
          <x:t xml:space="preserve">OPA</x:t>
        </x:is>
      </x:c>
      <x:c r="E165" s="218" t="inlineStr">
        <x:is>
          <x:t xml:space="preserve">Sr.</x:t>
        </x:is>
      </x:c>
      <x:c r="F165" s="218" t="inlineStr">
        <x:is>
          <x:t xml:space="preserve">VIP</x:t>
        </x:is>
      </x:c>
      <x:c r="G165" s="218" t="inlineStr">
        <x:is>
          <x:t xml:space="preserve">Leiva Larrañaga, Vicente</x:t>
        </x:is>
      </x:c>
      <x:c r="H165" s="218" t="inlineStr">
        <x:is>
          <x:t xml:space="preserve">Vicente</x:t>
        </x:is>
      </x:c>
      <x:c r="I165" s="218" t="inlineStr">
        <x:is>
          <x:t xml:space="preserve">Leiva</x:t>
        </x:is>
      </x:c>
      <x:c r="J165" s="218" t="inlineStr">
        <x:is>
          <x:t xml:space="preserve">Larrañaga</x:t>
        </x:is>
      </x:c>
      <x:c r="K165" s="218" t="inlineStr">
        <x:is>
          <x:t xml:space="preserve">Pendiente</x:t>
        </x:is>
      </x:c>
      <x:c r="L165" s="218" t="n"/>
      <x:c r="M165" s="218" t="inlineStr">
        <x:is>
          <x:t xml:space="preserve">Agregado al final OPA VIP</x:t>
        </x:is>
      </x:c>
      <x:c r="N165" s="219" t="n">
        <x:f>IFERROR(VALUE(B165),9999)</x:f>
        <x:v>164</x:v>
      </x:c>
      <x:c r="O165" s="219" t="str">
        <x:f>IF(AND($D165=PARAMETROS!$B$2,$F165=PARAMETROS!$B$3,$G165&lt;&gt;"",UPPER(TRIM($K165))&lt;&gt;"NO"),"SI","NO")</x:f>
        <x:v>SI</x:v>
      </x:c>
      <x:c r="P165" s="219" t="n">
        <x:f>IF($O165="SI",COUNTIFS($O$2:O165,"SI"),"")</x:f>
        <x:v>136</x:v>
      </x:c>
      <x:c r="Q165" s="219" t="str">
        <x:f>IF($O165="SI",IFERROR(INDEX('ASIGNACION AUTOMATICA'!$D:$D,MATCH($G165,'ASIGNACION AUTOMATICA'!$J:$J,0)),""),"")</x:f>
        <x:v>A23</x:v>
      </x:c>
    </x:row>
    <x:row r="166" s="127" customFormat="1" ht="12.75" customHeight="1">
      <x:c r="A166" s="220" t="n">
        <x:f>ROW()-1</x:f>
        <x:v>165</x:v>
      </x:c>
      <x:c r="B166" s="216" t="n">
        <x:v>165</x:v>
      </x:c>
      <x:c r="C166" s="216" t="inlineStr">
        <x:is>
          <x:t xml:space="preserve">Sin precedencia nacional directa; agrupado por cargo/fuente</x:t>
        </x:is>
      </x:c>
      <x:c r="D166" s="220" t="inlineStr">
        <x:is>
          <x:t xml:space="preserve">OPA</x:t>
        </x:is>
      </x:c>
      <x:c r="E166" s="220" t="n"/>
      <x:c r="F166" s="220" t="n"/>
      <x:c r="G166" s="216" t="inlineStr">
        <x:is>
          <x:t xml:space="preserve">Jackson Zamora, Cyril</x:t>
        </x:is>
      </x:c>
      <x:c r="H166" s="216" t="inlineStr">
        <x:is>
          <x:t xml:space="preserve">Cyril</x:t>
        </x:is>
      </x:c>
      <x:c r="I166" s="216" t="inlineStr">
        <x:is>
          <x:t xml:space="preserve">Jackson</x:t>
        </x:is>
      </x:c>
      <x:c r="J166" s="216" t="inlineStr">
        <x:is>
          <x:t xml:space="preserve">Zamora</x:t>
        </x:is>
      </x:c>
      <x:c r="K166" s="216" t="inlineStr">
        <x:is>
          <x:t xml:space="preserve">Pendiente</x:t>
        </x:is>
      </x:c>
      <x:c r="L166" s="216" t="inlineStr">
        <x:is>
          <x:t xml:space="preserve">Jefmayor</x:t>
        </x:is>
      </x:c>
      <x:c r="M166" s="216" t="n"/>
      <x:c r="N166" s="217" t="n">
        <x:f>IFERROR(VALUE(B166),9999)</x:f>
        <x:v>165</x:v>
      </x:c>
      <x:c r="O166" s="217" t="str">
        <x:f>IF(AND($D166=PARAMETROS!$B$2,$F166=PARAMETROS!$B$3,$G166&lt;&gt;"",UPPER(TRIM($K166))&lt;&gt;"NO"),"SI","NO")</x:f>
        <x:v>NO</x:v>
      </x:c>
      <x:c r="P166" s="217" t="str">
        <x:f>IF($O166="SI",COUNTIFS($O$2:O166,"SI"),"")</x:f>
      </x:c>
      <x:c r="Q166" s="217" t="str">
        <x:f>IF($O166="SI",IFERROR(INDEX('ASIGNACION AUTOMATICA'!$D:$D,MATCH($G166,'ASIGNACION AUTOMATICA'!$J:$J,0)),""),"")</x:f>
      </x:c>
    </x:row>
    <x:row r="167" s="127" customFormat="1" ht="12.75" customHeight="1">
      <x:c r="A167" s="218" t="n">
        <x:f>ROW()-1</x:f>
        <x:v>166</x:v>
      </x:c>
      <x:c r="B167" s="218" t="n">
        <x:v>166</x:v>
      </x:c>
      <x:c r="C167" s="218" t="inlineStr">
        <x:is>
          <x:t xml:space="preserve">Sin precedencia nacional directa; agrupado por cargo/fuente</x:t>
        </x:is>
      </x:c>
      <x:c r="D167" s="218" t="inlineStr">
        <x:is>
          <x:t xml:space="preserve">OPA</x:t>
        </x:is>
      </x:c>
      <x:c r="E167" s="218" t="n"/>
      <x:c r="F167" s="218" t="n"/>
      <x:c r="G167" s="218" t="inlineStr">
        <x:is>
          <x:t xml:space="preserve">Espinoza Martin, Rodrigo</x:t>
        </x:is>
      </x:c>
      <x:c r="H167" s="218" t="inlineStr">
        <x:is>
          <x:t xml:space="preserve">Rodrigo</x:t>
        </x:is>
      </x:c>
      <x:c r="I167" s="218" t="inlineStr">
        <x:is>
          <x:t xml:space="preserve">Espinoza</x:t>
        </x:is>
      </x:c>
      <x:c r="J167" s="218" t="inlineStr">
        <x:is>
          <x:t xml:space="preserve">Martin</x:t>
        </x:is>
      </x:c>
      <x:c r="K167" s="218" t="inlineStr">
        <x:is>
          <x:t xml:space="preserve">Pendiente</x:t>
        </x:is>
      </x:c>
      <x:c r="L167" s="218" t="inlineStr">
        <x:is>
          <x:t xml:space="preserve">Jefmayor</x:t>
        </x:is>
      </x:c>
      <x:c r="M167" s="218" t="n"/>
      <x:c r="N167" s="219" t="n">
        <x:f>IFERROR(VALUE(B167),9999)</x:f>
        <x:v>166</x:v>
      </x:c>
      <x:c r="O167" s="219" t="str">
        <x:f>IF(AND($D167=PARAMETROS!$B$2,$F167=PARAMETROS!$B$3,$G167&lt;&gt;"",UPPER(TRIM($K167))&lt;&gt;"NO"),"SI","NO")</x:f>
        <x:v>NO</x:v>
      </x:c>
      <x:c r="P167" s="219" t="str">
        <x:f>IF($O167="SI",COUNTIFS($O$2:O167,"SI"),"")</x:f>
      </x:c>
      <x:c r="Q167" s="219" t="str">
        <x:f>IF($O167="SI",IFERROR(INDEX('ASIGNACION AUTOMATICA'!$D:$D,MATCH($G167,'ASIGNACION AUTOMATICA'!$J:$J,0)),""),"")</x:f>
      </x:c>
    </x:row>
    <x:row r="168" s="127" customFormat="1" ht="12.75" customHeight="1">
      <x:c r="A168" s="135" t="n">
        <x:f>ROW()-1</x:f>
        <x:v>167</x:v>
      </x:c>
      <x:c r="B168" s="135" t="n">
        <x:v>4</x:v>
      </x:c>
      <x:c r="C168" s="135" t="inlineStr">
        <x:is>
          <x:t xml:space="preserve">Resto de fuentes / orden original del Maestro: CIVILES</x:t>
        </x:is>
      </x:c>
      <x:c r="D168" s="135" t="inlineStr">
        <x:is>
          <x:t xml:space="preserve">Civiles</x:t>
        </x:is>
      </x:c>
      <x:c r="E168" s="135" t="inlineStr">
        <x:is>
          <x:t xml:space="preserve">Ministro</x:t>
        </x:is>
      </x:c>
      <x:c r="F168" s="135" t="inlineStr">
        <x:is>
          <x:t xml:space="preserve">Civiles</x:t>
        </x:is>
      </x:c>
      <x:c r="G168" s="135" t="n"/>
      <x:c r="H168" s="135" t="n"/>
      <x:c r="I168" s="135" t="n"/>
      <x:c r="J168" s="135" t="n"/>
      <x:c r="K168" s="221" t="inlineStr">
        <x:is>
          <x:t xml:space="preserve">Pendiente</x:t>
        </x:is>
      </x:c>
      <x:c r="L168" s="135" t="inlineStr">
        <x:is>
          <x:t xml:space="preserve">Ministro de la Excelentísima Corte Suprema</x:t>
        </x:is>
      </x:c>
      <x:c r="M168" s="135" t="n"/>
      <x:c r="N168" s="180" t="n">
        <x:f>IFERROR(VALUE(B168),9999)</x:f>
        <x:v>4</x:v>
      </x:c>
      <x:c r="O168" s="180" t="str">
        <x:f>IF(AND($D168=PARAMETROS!$B$2,$F168=PARAMETROS!$B$3,$G168&lt;&gt;"",UPPER(TRIM($K168))&lt;&gt;"NO"),"SI","NO")</x:f>
        <x:v>NO</x:v>
      </x:c>
      <x:c r="P168" s="180" t="str">
        <x:f>IF($O168="SI",COUNTIFS($O$2:O168,"SI"),"")</x:f>
      </x:c>
      <x:c r="Q168" s="180" t="str">
        <x:f>IF($O168="SI",IFERROR(INDEX('ASIGNACION AUTOMATICA'!$D:$D,MATCH($G168,'ASIGNACION AUTOMATICA'!$J:$J,0)),""),"")</x:f>
      </x:c>
    </x:row>
    <x:row r="169" s="127" customFormat="1" ht="12.75" customHeight="1">
      <x:c r="A169" s="136" t="n">
        <x:f>ROW()-1</x:f>
        <x:v>168</x:v>
      </x:c>
      <x:c r="B169" s="136" t="n">
        <x:v>25</x:v>
      </x:c>
      <x:c r="C169" s="136" t="inlineStr">
        <x:is>
          <x:t xml:space="preserve">Resto de fuentes / orden original del Maestro: CIVILES</x:t>
        </x:is>
      </x:c>
      <x:c r="D169" s="136" t="inlineStr">
        <x:is>
          <x:t xml:space="preserve">Civiles</x:t>
        </x:is>
      </x:c>
      <x:c r="E169" s="136" t="n"/>
      <x:c r="F169" s="136" t="inlineStr">
        <x:is>
          <x:t xml:space="preserve">Civiles</x:t>
        </x:is>
      </x:c>
      <x:c r="G169" s="136" t="n"/>
      <x:c r="H169" s="136" t="n"/>
      <x:c r="I169" s="136" t="n"/>
      <x:c r="J169" s="136" t="n"/>
      <x:c r="K169" s="221" t="inlineStr">
        <x:is>
          <x:t xml:space="preserve">Pendiente</x:t>
        </x:is>
      </x:c>
      <x:c r="L169" s="136" t="inlineStr">
        <x:is>
          <x:t xml:space="preserve">Ministra de Desarrollo Social</x:t>
        </x:is>
      </x:c>
      <x:c r="M169" s="136" t="n"/>
      <x:c r="N169" s="180" t="n">
        <x:f>IFERROR(VALUE(B169),9999)</x:f>
        <x:v>25</x:v>
      </x:c>
      <x:c r="O169" s="180" t="str">
        <x:f>IF(AND($D169=PARAMETROS!$B$2,$F169=PARAMETROS!$B$3,$G169&lt;&gt;"",UPPER(TRIM($K169))&lt;&gt;"NO"),"SI","NO")</x:f>
        <x:v>NO</x:v>
      </x:c>
      <x:c r="P169" s="180" t="str">
        <x:f>IF($O169="SI",COUNTIFS($O$2:O169,"SI"),"")</x:f>
      </x:c>
      <x:c r="Q169" s="180" t="str">
        <x:f>IF($O169="SI",IFERROR(INDEX('ASIGNACION AUTOMATICA'!$D:$D,MATCH($G169,'ASIGNACION AUTOMATICA'!$J:$J,0)),""),"")</x:f>
      </x:c>
    </x:row>
    <x:row r="170" s="127" customFormat="1" ht="12.75" customHeight="1">
      <x:c r="A170" s="135" t="n">
        <x:f>ROW()-1</x:f>
        <x:v>169</x:v>
      </x:c>
      <x:c r="B170" s="135" t="n">
        <x:v>27</x:v>
      </x:c>
      <x:c r="C170" s="135" t="inlineStr">
        <x:is>
          <x:t xml:space="preserve">Resto de fuentes / orden original del Maestro: CIVILES</x:t>
        </x:is>
      </x:c>
      <x:c r="D170" s="135" t="inlineStr">
        <x:is>
          <x:t xml:space="preserve">Civiles</x:t>
        </x:is>
      </x:c>
      <x:c r="E170" s="135" t="inlineStr">
        <x:is>
          <x:t xml:space="preserve">Ministro</x:t>
        </x:is>
      </x:c>
      <x:c r="F170" s="135" t="inlineStr">
        <x:is>
          <x:t xml:space="preserve">Civiles</x:t>
        </x:is>
      </x:c>
      <x:c r="G170" s="135" t="n"/>
      <x:c r="H170" s="135" t="n"/>
      <x:c r="I170" s="135" t="n"/>
      <x:c r="J170" s="135" t="n"/>
      <x:c r="K170" s="221" t="inlineStr">
        <x:is>
          <x:t xml:space="preserve">Pendiente</x:t>
        </x:is>
      </x:c>
      <x:c r="L170" s="135" t="inlineStr">
        <x:is>
          <x:t xml:space="preserve">Ministro de Justicia y Derechos Humanos</x:t>
        </x:is>
      </x:c>
      <x:c r="M170" s="135" t="n"/>
      <x:c r="N170" s="180" t="n">
        <x:f>IFERROR(VALUE(B170),9999)</x:f>
        <x:v>27</x:v>
      </x:c>
      <x:c r="O170" s="180" t="str">
        <x:f>IF(AND($D170=PARAMETROS!$B$2,$F170=PARAMETROS!$B$3,$G170&lt;&gt;"",UPPER(TRIM($K170))&lt;&gt;"NO"),"SI","NO")</x:f>
        <x:v>NO</x:v>
      </x:c>
      <x:c r="P170" s="180" t="str">
        <x:f>IF($O170="SI",COUNTIFS($O$2:O170,"SI"),"")</x:f>
      </x:c>
      <x:c r="Q170" s="180" t="str">
        <x:f>IF($O170="SI",IFERROR(INDEX('ASIGNACION AUTOMATICA'!$D:$D,MATCH($G170,'ASIGNACION AUTOMATICA'!$J:$J,0)),""),"")</x:f>
      </x:c>
    </x:row>
    <x:row r="171" s="127" customFormat="1" ht="12.75" customHeight="1">
      <x:c r="A171" s="136" t="n">
        <x:f>ROW()-1</x:f>
        <x:v>170</x:v>
      </x:c>
      <x:c r="B171" s="136" t="n">
        <x:v>31</x:v>
      </x:c>
      <x:c r="C171" s="136" t="inlineStr">
        <x:is>
          <x:t xml:space="preserve">Resto de fuentes / orden original del Maestro: CIVILES</x:t>
        </x:is>
      </x:c>
      <x:c r="D171" s="136" t="inlineStr">
        <x:is>
          <x:t xml:space="preserve">Civiles</x:t>
        </x:is>
      </x:c>
      <x:c r="E171" s="136" t="inlineStr">
        <x:is>
          <x:t xml:space="preserve">Ministro</x:t>
        </x:is>
      </x:c>
      <x:c r="F171" s="136" t="inlineStr">
        <x:is>
          <x:t xml:space="preserve">Civiles</x:t>
        </x:is>
      </x:c>
      <x:c r="G171" s="136" t="n"/>
      <x:c r="H171" s="136" t="n"/>
      <x:c r="I171" s="136" t="n"/>
      <x:c r="J171" s="136" t="n"/>
      <x:c r="K171" s="221" t="inlineStr">
        <x:is>
          <x:t xml:space="preserve">Pendiente</x:t>
        </x:is>
      </x:c>
      <x:c r="L171" s="136" t="inlineStr">
        <x:is>
          <x:t xml:space="preserve">Ministro de Vivienda y Urbanismo</x:t>
        </x:is>
      </x:c>
      <x:c r="M171" s="136" t="n"/>
      <x:c r="N171" s="180" t="n">
        <x:f>IFERROR(VALUE(B171),9999)</x:f>
        <x:v>31</x:v>
      </x:c>
      <x:c r="O171" s="180" t="str">
        <x:f>IF(AND($D171=PARAMETROS!$B$2,$F171=PARAMETROS!$B$3,$G171&lt;&gt;"",UPPER(TRIM($K171))&lt;&gt;"NO"),"SI","NO")</x:f>
        <x:v>NO</x:v>
      </x:c>
      <x:c r="P171" s="180" t="str">
        <x:f>IF($O171="SI",COUNTIFS($O$2:O171,"SI"),"")</x:f>
      </x:c>
      <x:c r="Q171" s="180" t="str">
        <x:f>IF($O171="SI",IFERROR(INDEX('ASIGNACION AUTOMATICA'!$D:$D,MATCH($G171,'ASIGNACION AUTOMATICA'!$J:$J,0)),""),"")</x:f>
      </x:c>
    </x:row>
    <x:row r="172" s="127" customFormat="1" ht="12.75" customHeight="1">
      <x:c r="A172" s="135" t="n">
        <x:f>ROW()-1</x:f>
        <x:v>171</x:v>
      </x:c>
      <x:c r="B172" s="135" t="n">
        <x:v>39</x:v>
      </x:c>
      <x:c r="C172" s="135" t="inlineStr">
        <x:is>
          <x:t xml:space="preserve">Resto de fuentes / orden original del Maestro: CIVILES</x:t>
        </x:is>
      </x:c>
      <x:c r="D172" s="135" t="inlineStr">
        <x:is>
          <x:t xml:space="preserve">Civiles</x:t>
        </x:is>
      </x:c>
      <x:c r="E172" s="135" t="n"/>
      <x:c r="F172" s="135" t="inlineStr">
        <x:is>
          <x:t xml:space="preserve">Civiles</x:t>
        </x:is>
      </x:c>
      <x:c r="G172" s="135" t="n"/>
      <x:c r="H172" s="135" t="n"/>
      <x:c r="I172" s="135" t="n"/>
      <x:c r="J172" s="135" t="n"/>
      <x:c r="K172" s="221" t="inlineStr">
        <x:is>
          <x:t xml:space="preserve">Pendiente</x:t>
        </x:is>
      </x:c>
      <x:c r="L172" s="135" t="inlineStr">
        <x:is>
          <x:t xml:space="preserve">Ministra del Deporte</x:t>
        </x:is>
      </x:c>
      <x:c r="M172" s="135" t="n"/>
      <x:c r="N172" s="180" t="n">
        <x:f>IFERROR(VALUE(B172),9999)</x:f>
        <x:v>39</x:v>
      </x:c>
      <x:c r="O172" s="180" t="str">
        <x:f>IF(AND($D172=PARAMETROS!$B$2,$F172=PARAMETROS!$B$3,$G172&lt;&gt;"",UPPER(TRIM($K172))&lt;&gt;"NO"),"SI","NO")</x:f>
        <x:v>NO</x:v>
      </x:c>
      <x:c r="P172" s="180" t="str">
        <x:f>IF($O172="SI",COUNTIFS($O$2:O172,"SI"),"")</x:f>
      </x:c>
      <x:c r="Q172" s="180" t="str">
        <x:f>IF($O172="SI",IFERROR(INDEX('ASIGNACION AUTOMATICA'!$D:$D,MATCH($G172,'ASIGNACION AUTOMATICA'!$J:$J,0)),""),"")</x:f>
      </x:c>
    </x:row>
    <x:row r="173" s="127" customFormat="1" ht="12.75" customHeight="1">
      <x:c r="A173" s="136" t="n">
        <x:f>ROW()-1</x:f>
        <x:v>172</x:v>
      </x:c>
      <x:c r="B173" s="136" t="n">
        <x:v>40</x:v>
      </x:c>
      <x:c r="C173" s="136" t="inlineStr">
        <x:is>
          <x:t xml:space="preserve">Resto de fuentes / orden original del Maestro: CIVILES</x:t>
        </x:is>
      </x:c>
      <x:c r="D173" s="136" t="inlineStr">
        <x:is>
          <x:t xml:space="preserve">Civiles</x:t>
        </x:is>
      </x:c>
      <x:c r="E173" s="136" t="n"/>
      <x:c r="F173" s="136" t="inlineStr">
        <x:is>
          <x:t xml:space="preserve">Civiles</x:t>
        </x:is>
      </x:c>
      <x:c r="G173" s="136" t="n"/>
      <x:c r="H173" s="136" t="n"/>
      <x:c r="I173" s="136" t="n"/>
      <x:c r="J173" s="136" t="n"/>
      <x:c r="K173" s="221" t="inlineStr">
        <x:is>
          <x:t xml:space="preserve">Pendiente</x:t>
        </x:is>
      </x:c>
      <x:c r="L173" s="136" t="inlineStr">
        <x:is>
          <x:t xml:space="preserve">Ministra de la Mujer y Equidad de Género</x:t>
        </x:is>
      </x:c>
      <x:c r="M173" s="136" t="n"/>
      <x:c r="N173" s="180" t="n">
        <x:f>IFERROR(VALUE(B173),9999)</x:f>
        <x:v>40</x:v>
      </x:c>
      <x:c r="O173" s="180" t="str">
        <x:f>IF(AND($D173=PARAMETROS!$B$2,$F173=PARAMETROS!$B$3,$G173&lt;&gt;"",UPPER(TRIM($K173))&lt;&gt;"NO"),"SI","NO")</x:f>
        <x:v>NO</x:v>
      </x:c>
      <x:c r="P173" s="180" t="str">
        <x:f>IF($O173="SI",COUNTIFS($O$2:O173,"SI"),"")</x:f>
      </x:c>
      <x:c r="Q173" s="180" t="str">
        <x:f>IF($O173="SI",IFERROR(INDEX('ASIGNACION AUTOMATICA'!$D:$D,MATCH($G173,'ASIGNACION AUTOMATICA'!$J:$J,0)),""),"")</x:f>
      </x:c>
    </x:row>
    <x:row r="174" s="127" customFormat="1" ht="12.75" customHeight="1">
      <x:c r="A174" s="135" t="n">
        <x:f>ROW()-1</x:f>
        <x:v>173</x:v>
      </x:c>
      <x:c r="B174" s="135" t="n">
        <x:v>62</x:v>
      </x:c>
      <x:c r="C174" s="135" t="inlineStr">
        <x:is>
          <x:t xml:space="preserve">Resto de fuentes / orden original del Maestro: CIVILES</x:t>
        </x:is>
      </x:c>
      <x:c r="D174" s="135" t="inlineStr">
        <x:is>
          <x:t xml:space="preserve">Civiles</x:t>
        </x:is>
      </x:c>
      <x:c r="E174" s="135" t="inlineStr">
        <x:is>
          <x:t xml:space="preserve">Subsecretario</x:t>
        </x:is>
      </x:c>
      <x:c r="F174" s="135" t="inlineStr">
        <x:is>
          <x:t xml:space="preserve">Civiles</x:t>
        </x:is>
      </x:c>
      <x:c r="G174" s="135" t="n"/>
      <x:c r="H174" s="135" t="n"/>
      <x:c r="I174" s="135" t="n"/>
      <x:c r="J174" s="135" t="n"/>
      <x:c r="K174" s="221" t="inlineStr">
        <x:is>
          <x:t xml:space="preserve">Pendiente</x:t>
        </x:is>
      </x:c>
      <x:c r="L174" s="135" t="inlineStr">
        <x:is>
          <x:t xml:space="preserve">Ex Subsecretaria para las Fuerzas Armadas</x:t>
        </x:is>
      </x:c>
      <x:c r="M174" s="135" t="n"/>
      <x:c r="N174" s="180" t="n">
        <x:f>IFERROR(VALUE(B174),9999)</x:f>
        <x:v>62</x:v>
      </x:c>
      <x:c r="O174" s="180" t="str">
        <x:f>IF(AND($D174=PARAMETROS!$B$2,$F174=PARAMETROS!$B$3,$G174&lt;&gt;"",UPPER(TRIM($K174))&lt;&gt;"NO"),"SI","NO")</x:f>
        <x:v>NO</x:v>
      </x:c>
      <x:c r="P174" s="180" t="str">
        <x:f>IF($O174="SI",COUNTIFS($O$2:O174,"SI"),"")</x:f>
      </x:c>
      <x:c r="Q174" s="180" t="str">
        <x:f>IF($O174="SI",IFERROR(INDEX('ASIGNACION AUTOMATICA'!$D:$D,MATCH($G174,'ASIGNACION AUTOMATICA'!$J:$J,0)),""),"")</x:f>
      </x:c>
    </x:row>
    <x:row r="175" s="127" customFormat="1" ht="12.75" customHeight="1">
      <x:c r="A175" s="136" t="n">
        <x:f>ROW()-1</x:f>
        <x:v>174</x:v>
      </x:c>
      <x:c r="B175" s="136" t="n">
        <x:v>62</x:v>
      </x:c>
      <x:c r="C175" s="136" t="inlineStr">
        <x:is>
          <x:t xml:space="preserve">Resto de fuentes / orden original del Maestro: CIVILES</x:t>
        </x:is>
      </x:c>
      <x:c r="D175" s="136" t="inlineStr">
        <x:is>
          <x:t xml:space="preserve">Civiles</x:t>
        </x:is>
      </x:c>
      <x:c r="E175" s="136" t="inlineStr">
        <x:is>
          <x:t xml:space="preserve">Subsecretario</x:t>
        </x:is>
      </x:c>
      <x:c r="F175" s="136" t="inlineStr">
        <x:is>
          <x:t xml:space="preserve">Civiles</x:t>
        </x:is>
      </x:c>
      <x:c r="G175" s="136" t="n"/>
      <x:c r="H175" s="136" t="n"/>
      <x:c r="I175" s="136" t="n"/>
      <x:c r="J175" s="136" t="n"/>
      <x:c r="K175" s="221" t="inlineStr">
        <x:is>
          <x:t xml:space="preserve">Pendiente</x:t>
        </x:is>
      </x:c>
      <x:c r="L175" s="136" t="inlineStr">
        <x:is>
          <x:t xml:space="preserve">Ex Subsecretario de Defensa</x:t>
        </x:is>
      </x:c>
      <x:c r="M175" s="136" t="n"/>
      <x:c r="N175" s="180" t="n">
        <x:f>IFERROR(VALUE(B175),9999)</x:f>
        <x:v>62</x:v>
      </x:c>
      <x:c r="O175" s="180" t="str">
        <x:f>IF(AND($D175=PARAMETROS!$B$2,$F175=PARAMETROS!$B$3,$G175&lt;&gt;"",UPPER(TRIM($K175))&lt;&gt;"NO"),"SI","NO")</x:f>
        <x:v>NO</x:v>
      </x:c>
      <x:c r="P175" s="180" t="str">
        <x:f>IF($O175="SI",COUNTIFS($O$2:O175,"SI"),"")</x:f>
      </x:c>
      <x:c r="Q175" s="180" t="str">
        <x:f>IF($O175="SI",IFERROR(INDEX('ASIGNACION AUTOMATICA'!$D:$D,MATCH($G175,'ASIGNACION AUTOMATICA'!$J:$J,0)),""),"")</x:f>
      </x:c>
    </x:row>
    <x:row r="176" s="127" customFormat="1" ht="12.75" customHeight="1">
      <x:c r="A176" s="135" t="n">
        <x:f>ROW()-1</x:f>
        <x:v>175</x:v>
      </x:c>
      <x:c r="B176" s="135" t="n">
        <x:v>62</x:v>
      </x:c>
      <x:c r="C176" s="135" t="inlineStr">
        <x:is>
          <x:t xml:space="preserve">Resto de fuentes / orden original del Maestro: CIVILES</x:t>
        </x:is>
      </x:c>
      <x:c r="D176" s="135" t="inlineStr">
        <x:is>
          <x:t xml:space="preserve">Civiles</x:t>
        </x:is>
      </x:c>
      <x:c r="E176" s="135" t="inlineStr">
        <x:is>
          <x:t xml:space="preserve">Subsecretario</x:t>
        </x:is>
      </x:c>
      <x:c r="F176" s="135" t="inlineStr">
        <x:is>
          <x:t xml:space="preserve">Civiles</x:t>
        </x:is>
      </x:c>
      <x:c r="G176" s="135" t="n"/>
      <x:c r="H176" s="135" t="n"/>
      <x:c r="I176" s="135" t="n"/>
      <x:c r="J176" s="135" t="n"/>
      <x:c r="K176" s="221" t="inlineStr">
        <x:is>
          <x:t xml:space="preserve">Pendiente</x:t>
        </x:is>
      </x:c>
      <x:c r="L176" s="135" t="inlineStr">
        <x:is>
          <x:t xml:space="preserve">Subsecretario de Pesca y Acuicultura</x:t>
        </x:is>
      </x:c>
      <x:c r="M176" s="135" t="n"/>
      <x:c r="N176" s="180" t="n">
        <x:f>IFERROR(VALUE(B176),9999)</x:f>
        <x:v>62</x:v>
      </x:c>
      <x:c r="O176" s="180" t="str">
        <x:f>IF(AND($D176=PARAMETROS!$B$2,$F176=PARAMETROS!$B$3,$G176&lt;&gt;"",UPPER(TRIM($K176))&lt;&gt;"NO"),"SI","NO")</x:f>
        <x:v>NO</x:v>
      </x:c>
      <x:c r="P176" s="180" t="str">
        <x:f>IF($O176="SI",COUNTIFS($O$2:O176,"SI"),"")</x:f>
      </x:c>
      <x:c r="Q176" s="180" t="str">
        <x:f>IF($O176="SI",IFERROR(INDEX('ASIGNACION AUTOMATICA'!$D:$D,MATCH($G176,'ASIGNACION AUTOMATICA'!$J:$J,0)),""),"")</x:f>
      </x:c>
    </x:row>
    <x:row r="177" s="127" customFormat="1" ht="12.75" customHeight="1">
      <x:c r="A177" s="136" t="n">
        <x:f>ROW()-1</x:f>
        <x:v>176</x:v>
      </x:c>
      <x:c r="B177" s="136" t="n">
        <x:v>139</x:v>
      </x:c>
      <x:c r="C177" s="136" t="inlineStr">
        <x:is>
          <x:t xml:space="preserve">Resto de fuentes / orden original del Maestro: CIVILES</x:t>
        </x:is>
      </x:c>
      <x:c r="D177" s="136" t="inlineStr">
        <x:is>
          <x:t xml:space="preserve">Civiles</x:t>
        </x:is>
      </x:c>
      <x:c r="E177" s="136" t="inlineStr">
        <x:is>
          <x:t xml:space="preserve">Alcalde</x:t>
        </x:is>
      </x:c>
      <x:c r="F177" s="136" t="inlineStr">
        <x:is>
          <x:t xml:space="preserve">Civiles</x:t>
        </x:is>
      </x:c>
      <x:c r="G177" s="136" t="n"/>
      <x:c r="H177" s="136" t="n"/>
      <x:c r="I177" s="136" t="n"/>
      <x:c r="J177" s="136" t="n"/>
      <x:c r="K177" s="221" t="inlineStr">
        <x:is>
          <x:t xml:space="preserve">Pendiente</x:t>
        </x:is>
      </x:c>
      <x:c r="L177" s="136" t="inlineStr">
        <x:is>
          <x:t xml:space="preserve">Alcalde Ilustre Municipalidad de Concepción</x:t>
        </x:is>
      </x:c>
      <x:c r="M177" s="136" t="n"/>
      <x:c r="N177" s="180" t="n">
        <x:f>IFERROR(VALUE(B177),9999)</x:f>
        <x:v>139</x:v>
      </x:c>
      <x:c r="O177" s="180" t="str">
        <x:f>IF(AND($D177=PARAMETROS!$B$2,$F177=PARAMETROS!$B$3,$G177&lt;&gt;"",UPPER(TRIM($K177))&lt;&gt;"NO"),"SI","NO")</x:f>
        <x:v>NO</x:v>
      </x:c>
      <x:c r="P177" s="180" t="str">
        <x:f>IF($O177="SI",COUNTIFS($O$2:O177,"SI"),"")</x:f>
      </x:c>
      <x:c r="Q177" s="180" t="str">
        <x:f>IF($O177="SI",IFERROR(INDEX('ASIGNACION AUTOMATICA'!$D:$D,MATCH($G177,'ASIGNACION AUTOMATICA'!$J:$J,0)),""),"")</x:f>
      </x:c>
    </x:row>
    <x:row r="178" s="127" customFormat="1" ht="12.75" customHeight="1">
      <x:c r="A178" s="135" t="n">
        <x:f>ROW()-1</x:f>
        <x:v>177</x:v>
      </x:c>
      <x:c r="B178" s="135" t="n">
        <x:v>139</x:v>
      </x:c>
      <x:c r="C178" s="135" t="inlineStr">
        <x:is>
          <x:t xml:space="preserve">Resto de fuentes / orden original del Maestro: CIVILES</x:t>
        </x:is>
      </x:c>
      <x:c r="D178" s="135" t="inlineStr">
        <x:is>
          <x:t xml:space="preserve">Civiles</x:t>
        </x:is>
      </x:c>
      <x:c r="E178" s="135" t="inlineStr">
        <x:is>
          <x:t xml:space="preserve">Alcalde</x:t>
        </x:is>
      </x:c>
      <x:c r="F178" s="135" t="inlineStr">
        <x:is>
          <x:t xml:space="preserve">Civiles</x:t>
        </x:is>
      </x:c>
      <x:c r="G178" s="135" t="n"/>
      <x:c r="H178" s="135" t="n"/>
      <x:c r="I178" s="135" t="n"/>
      <x:c r="J178" s="135" t="n"/>
      <x:c r="K178" s="221" t="inlineStr">
        <x:is>
          <x:t xml:space="preserve">Pendiente</x:t>
        </x:is>
      </x:c>
      <x:c r="L178" s="135" t="inlineStr">
        <x:is>
          <x:t xml:space="preserve">Alcalde Ilustre Municipalidad de Hualpén</x:t>
        </x:is>
      </x:c>
      <x:c r="M178" s="135" t="n"/>
      <x:c r="N178" s="180" t="n">
        <x:f>IFERROR(VALUE(B178),9999)</x:f>
        <x:v>139</x:v>
      </x:c>
      <x:c r="O178" s="180" t="str">
        <x:f>IF(AND($D178=PARAMETROS!$B$2,$F178=PARAMETROS!$B$3,$G178&lt;&gt;"",UPPER(TRIM($K178))&lt;&gt;"NO"),"SI","NO")</x:f>
        <x:v>NO</x:v>
      </x:c>
      <x:c r="P178" s="180" t="str">
        <x:f>IF($O178="SI",COUNTIFS($O$2:O178,"SI"),"")</x:f>
      </x:c>
      <x:c r="Q178" s="180" t="str">
        <x:f>IF($O178="SI",IFERROR(INDEX('ASIGNACION AUTOMATICA'!$D:$D,MATCH($G178,'ASIGNACION AUTOMATICA'!$J:$J,0)),""),"")</x:f>
      </x:c>
    </x:row>
    <x:row r="179" s="127" customFormat="1" ht="12.75" customHeight="1">
      <x:c r="A179" s="136" t="n">
        <x:f>ROW()-1</x:f>
        <x:v>178</x:v>
      </x:c>
      <x:c r="B179" s="136" t="n">
        <x:v>139</x:v>
      </x:c>
      <x:c r="C179" s="136" t="inlineStr">
        <x:is>
          <x:t xml:space="preserve">Resto de fuentes / orden original del Maestro: CIVILES</x:t>
        </x:is>
      </x:c>
      <x:c r="D179" s="136" t="inlineStr">
        <x:is>
          <x:t xml:space="preserve">Civiles</x:t>
        </x:is>
      </x:c>
      <x:c r="E179" s="136" t="inlineStr">
        <x:is>
          <x:t xml:space="preserve">Alcalde</x:t>
        </x:is>
      </x:c>
      <x:c r="F179" s="136" t="inlineStr">
        <x:is>
          <x:t xml:space="preserve">Civiles</x:t>
        </x:is>
      </x:c>
      <x:c r="G179" s="136" t="n"/>
      <x:c r="H179" s="136" t="n"/>
      <x:c r="I179" s="136" t="n"/>
      <x:c r="J179" s="136" t="n"/>
      <x:c r="K179" s="221" t="inlineStr">
        <x:is>
          <x:t xml:space="preserve">Pendiente</x:t>
        </x:is>
      </x:c>
      <x:c r="L179" s="136" t="inlineStr">
        <x:is>
          <x:t xml:space="preserve">Alcalde Ilustre Municipalidad de Talcahuano</x:t>
        </x:is>
      </x:c>
      <x:c r="M179" s="136" t="n"/>
      <x:c r="N179" s="180" t="n">
        <x:f>IFERROR(VALUE(B179),9999)</x:f>
        <x:v>139</x:v>
      </x:c>
      <x:c r="O179" s="180" t="str">
        <x:f>IF(AND($D179=PARAMETROS!$B$2,$F179=PARAMETROS!$B$3,$G179&lt;&gt;"",UPPER(TRIM($K179))&lt;&gt;"NO"),"SI","NO")</x:f>
        <x:v>NO</x:v>
      </x:c>
      <x:c r="P179" s="180" t="str">
        <x:f>IF($O179="SI",COUNTIFS($O$2:O179,"SI"),"")</x:f>
      </x:c>
      <x:c r="Q179" s="180" t="str">
        <x:f>IF($O179="SI",IFERROR(INDEX('ASIGNACION AUTOMATICA'!$D:$D,MATCH($G179,'ASIGNACION AUTOMATICA'!$J:$J,0)),""),"")</x:f>
      </x:c>
    </x:row>
    <x:row r="180" s="127" customFormat="1" ht="12.75" customHeight="1">
      <x:c r="A180" s="135" t="n">
        <x:f>ROW()-1</x:f>
        <x:v>179</x:v>
      </x:c>
      <x:c r="B180" s="135" t="inlineStr">
        <x:is>
          <x:t xml:space="preserve">S/P</x:t>
        </x:is>
      </x:c>
      <x:c r="C180" s="135" t="inlineStr">
        <x:is>
          <x:t xml:space="preserve">Resto de fuentes / orden original del Maestro: CIVILES</x:t>
        </x:is>
      </x:c>
      <x:c r="D180" s="135" t="inlineStr">
        <x:is>
          <x:t xml:space="preserve">Civiles</x:t>
        </x:is>
      </x:c>
      <x:c r="E180" s="135" t="inlineStr">
        <x:is>
          <x:t xml:space="preserve">Su Excelencia</x:t>
        </x:is>
      </x:c>
      <x:c r="F180" s="135" t="inlineStr">
        <x:is>
          <x:t xml:space="preserve">Civiles</x:t>
        </x:is>
      </x:c>
      <x:c r="G180" s="135" t="n"/>
      <x:c r="H180" s="135" t="n"/>
      <x:c r="I180" s="135" t="n"/>
      <x:c r="J180" s="135" t="n"/>
      <x:c r="K180" s="221" t="inlineStr">
        <x:is>
          <x:t xml:space="preserve">Pendiente</x:t>
        </x:is>
      </x:c>
      <x:c r="L180" s="135" t="inlineStr">
        <x:is>
          <x:t xml:space="preserve">Jefe de Gabinete del Presidente de la Republica</x:t>
        </x:is>
      </x:c>
      <x:c r="M180" s="135" t="n"/>
      <x:c r="N180" s="180" t="n">
        <x:f>IFERROR(VALUE(B180),9999)</x:f>
        <x:v>0</x:v>
      </x:c>
      <x:c r="O180" s="180" t="str">
        <x:f>IF(AND($D180=PARAMETROS!$B$2,$F180=PARAMETROS!$B$3,$G180&lt;&gt;"",UPPER(TRIM($K180))&lt;&gt;"NO"),"SI","NO")</x:f>
        <x:v>NO</x:v>
      </x:c>
      <x:c r="P180" s="180" t="str">
        <x:f>IF($O180="SI",COUNTIFS($O$2:O180,"SI"),"")</x:f>
      </x:c>
      <x:c r="Q180" s="180" t="str">
        <x:f>IF($O180="SI",IFERROR(INDEX('ASIGNACION AUTOMATICA'!$D:$D,MATCH($G180,'ASIGNACION AUTOMATICA'!$J:$J,0)),""),"")</x:f>
      </x:c>
    </x:row>
    <x:row r="181" s="127" customFormat="1" ht="12.75" customHeight="1">
      <x:c r="A181" s="136" t="n">
        <x:f>ROW()-1</x:f>
        <x:v>180</x:v>
      </x:c>
      <x:c r="B181" s="136" t="inlineStr">
        <x:is>
          <x:t xml:space="preserve">S/P</x:t>
        </x:is>
      </x:c>
      <x:c r="C181" s="136" t="inlineStr">
        <x:is>
          <x:t xml:space="preserve">Resto de fuentes / orden original del Maestro: CIVILES</x:t>
        </x:is>
      </x:c>
      <x:c r="D181" s="136" t="inlineStr">
        <x:is>
          <x:t xml:space="preserve">Civiles</x:t>
        </x:is>
      </x:c>
      <x:c r="E181" s="136" t="n"/>
      <x:c r="F181" s="136" t="inlineStr">
        <x:is>
          <x:t xml:space="preserve">Civiles</x:t>
        </x:is>
      </x:c>
      <x:c r="G181" s="136" t="n"/>
      <x:c r="H181" s="136" t="n"/>
      <x:c r="I181" s="136" t="n"/>
      <x:c r="J181" s="136" t="n"/>
      <x:c r="K181" s="221" t="inlineStr">
        <x:is>
          <x:t xml:space="preserve">Pendiente</x:t>
        </x:is>
      </x:c>
      <x:c r="L181" s="136" t="inlineStr">
        <x:is>
          <x:t xml:space="preserve">Presidente de la Ilustrísima Corte de Apelaciones de Concepción</x:t>
        </x:is>
      </x:c>
      <x:c r="M181" s="136" t="n"/>
      <x:c r="N181" s="180" t="n">
        <x:f>IFERROR(VALUE(B181),9999)</x:f>
        <x:v>0</x:v>
      </x:c>
      <x:c r="O181" s="180" t="str">
        <x:f>IF(AND($D181=PARAMETROS!$B$2,$F181=PARAMETROS!$B$3,$G181&lt;&gt;"",UPPER(TRIM($K181))&lt;&gt;"NO"),"SI","NO")</x:f>
        <x:v>NO</x:v>
      </x:c>
      <x:c r="P181" s="180" t="str">
        <x:f>IF($O181="SI",COUNTIFS($O$2:O181,"SI"),"")</x:f>
      </x:c>
      <x:c r="Q181" s="180" t="str">
        <x:f>IF($O181="SI",IFERROR(INDEX('ASIGNACION AUTOMATICA'!$D:$D,MATCH($G181,'ASIGNACION AUTOMATICA'!$J:$J,0)),""),"")</x:f>
      </x:c>
    </x:row>
    <x:row r="182" s="127" customFormat="1" ht="12.75" customHeight="1">
      <x:c r="A182" s="135" t="n">
        <x:f>ROW()-1</x:f>
        <x:v>181</x:v>
      </x:c>
      <x:c r="B182" s="135" t="inlineStr">
        <x:is>
          <x:t xml:space="preserve">S/P</x:t>
        </x:is>
      </x:c>
      <x:c r="C182" s="135" t="inlineStr">
        <x:is>
          <x:t xml:space="preserve">Resto de fuentes / orden original del Maestro: CIVILES</x:t>
        </x:is>
      </x:c>
      <x:c r="D182" s="135" t="inlineStr">
        <x:is>
          <x:t xml:space="preserve">Civiles</x:t>
        </x:is>
      </x:c>
      <x:c r="E182" s="135" t="n"/>
      <x:c r="F182" s="135" t="inlineStr">
        <x:is>
          <x:t xml:space="preserve">Civiles</x:t>
        </x:is>
      </x:c>
      <x:c r="G182" s="135" t="n"/>
      <x:c r="H182" s="135" t="n"/>
      <x:c r="I182" s="135" t="n"/>
      <x:c r="J182" s="135" t="n"/>
      <x:c r="K182" s="221" t="inlineStr">
        <x:is>
          <x:t xml:space="preserve">Pendiente</x:t>
        </x:is>
      </x:c>
      <x:c r="L182" s="135" t="inlineStr">
        <x:is>
          <x:t xml:space="preserve">Jefe de Gabinete del Sr. Ministerio de Defensa Nacional</x:t>
        </x:is>
      </x:c>
      <x:c r="M182" s="135" t="n"/>
      <x:c r="N182" s="180" t="n">
        <x:f>IFERROR(VALUE(B182),9999)</x:f>
        <x:v>0</x:v>
      </x:c>
      <x:c r="O182" s="180" t="str">
        <x:f>IF(AND($D182=PARAMETROS!$B$2,$F182=PARAMETROS!$B$3,$G182&lt;&gt;"",UPPER(TRIM($K182))&lt;&gt;"NO"),"SI","NO")</x:f>
        <x:v>NO</x:v>
      </x:c>
      <x:c r="P182" s="180" t="str">
        <x:f>IF($O182="SI",COUNTIFS($O$2:O182,"SI"),"")</x:f>
      </x:c>
      <x:c r="Q182" s="180" t="str">
        <x:f>IF($O182="SI",IFERROR(INDEX('ASIGNACION AUTOMATICA'!$D:$D,MATCH($G182,'ASIGNACION AUTOMATICA'!$J:$J,0)),""),"")</x:f>
      </x:c>
    </x:row>
    <x:row r="183" s="127" customFormat="1" ht="12.75" customHeight="1">
      <x:c r="A183" s="136" t="n">
        <x:f>ROW()-1</x:f>
        <x:v>182</x:v>
      </x:c>
      <x:c r="B183" s="136" t="inlineStr">
        <x:is>
          <x:t xml:space="preserve">S/P</x:t>
        </x:is>
      </x:c>
      <x:c r="C183" s="136" t="inlineStr">
        <x:is>
          <x:t xml:space="preserve">Resto de fuentes / orden original del Maestro: CIVILES</x:t>
        </x:is>
      </x:c>
      <x:c r="D183" s="136" t="inlineStr">
        <x:is>
          <x:t xml:space="preserve">Civiles</x:t>
        </x:is>
      </x:c>
      <x:c r="E183" s="136" t="n"/>
      <x:c r="F183" s="136" t="inlineStr">
        <x:is>
          <x:t xml:space="preserve">Civiles</x:t>
        </x:is>
      </x:c>
      <x:c r="G183" s="136" t="n"/>
      <x:c r="H183" s="136" t="n"/>
      <x:c r="I183" s="136" t="n"/>
      <x:c r="J183" s="136" t="n"/>
      <x:c r="K183" s="221" t="inlineStr">
        <x:is>
          <x:t xml:space="preserve">Pendiente</x:t>
        </x:is>
      </x:c>
      <x:c r="L183" s="136" t="inlineStr">
        <x:is>
          <x:t xml:space="preserve">Ministra del Trabajo y Previsión Social</x:t>
        </x:is>
      </x:c>
      <x:c r="M183" s="136" t="n"/>
      <x:c r="N183" s="180" t="n">
        <x:f>IFERROR(VALUE(B183),9999)</x:f>
        <x:v>0</x:v>
      </x:c>
      <x:c r="O183" s="180" t="str">
        <x:f>IF(AND($D183=PARAMETROS!$B$2,$F183=PARAMETROS!$B$3,$G183&lt;&gt;"",UPPER(TRIM($K183))&lt;&gt;"NO"),"SI","NO")</x:f>
        <x:v>NO</x:v>
      </x:c>
      <x:c r="P183" s="180" t="str">
        <x:f>IF($O183="SI",COUNTIFS($O$2:O183,"SI"),"")</x:f>
      </x:c>
      <x:c r="Q183" s="180" t="str">
        <x:f>IF($O183="SI",IFERROR(INDEX('ASIGNACION AUTOMATICA'!$D:$D,MATCH($G183,'ASIGNACION AUTOMATICA'!$J:$J,0)),""),"")</x:f>
      </x:c>
    </x:row>
    <x:row r="184" s="127" customFormat="1" ht="12.75" customHeight="1">
      <x:c r="A184" s="135" t="n">
        <x:f>ROW()-1</x:f>
        <x:v>183</x:v>
      </x:c>
      <x:c r="B184" s="135" t="inlineStr">
        <x:is>
          <x:t xml:space="preserve">S/P</x:t>
        </x:is>
      </x:c>
      <x:c r="C184" s="135" t="inlineStr">
        <x:is>
          <x:t xml:space="preserve">Resto de fuentes / orden original del Maestro: CIVILES</x:t>
        </x:is>
      </x:c>
      <x:c r="D184" s="135" t="inlineStr">
        <x:is>
          <x:t xml:space="preserve">Civiles</x:t>
        </x:is>
      </x:c>
      <x:c r="E184" s="135" t="inlineStr">
        <x:is>
          <x:t xml:space="preserve">Rector</x:t>
        </x:is>
      </x:c>
      <x:c r="F184" s="135" t="inlineStr">
        <x:is>
          <x:t xml:space="preserve">Civiles</x:t>
        </x:is>
      </x:c>
      <x:c r="G184" s="135" t="n"/>
      <x:c r="H184" s="135" t="n"/>
      <x:c r="I184" s="135" t="n"/>
      <x:c r="J184" s="135" t="n"/>
      <x:c r="K184" s="221" t="inlineStr">
        <x:is>
          <x:t xml:space="preserve">Pendiente</x:t>
        </x:is>
      </x:c>
      <x:c r="L184" s="135" t="inlineStr">
        <x:is>
          <x:t xml:space="preserve">Director Nacional Servicio Nacional de Pesca y Acuicultura Sernapesca</x:t>
        </x:is>
      </x:c>
      <x:c r="M184" s="135" t="n"/>
      <x:c r="N184" s="180" t="n">
        <x:f>IFERROR(VALUE(B184),9999)</x:f>
        <x:v>0</x:v>
      </x:c>
      <x:c r="O184" s="180" t="str">
        <x:f>IF(AND($D184=PARAMETROS!$B$2,$F184=PARAMETROS!$B$3,$G184&lt;&gt;"",UPPER(TRIM($K184))&lt;&gt;"NO"),"SI","NO")</x:f>
        <x:v>NO</x:v>
      </x:c>
      <x:c r="P184" s="180" t="str">
        <x:f>IF($O184="SI",COUNTIFS($O$2:O184,"SI"),"")</x:f>
      </x:c>
      <x:c r="Q184" s="180" t="str">
        <x:f>IF($O184="SI",IFERROR(INDEX('ASIGNACION AUTOMATICA'!$D:$D,MATCH($G184,'ASIGNACION AUTOMATICA'!$J:$J,0)),""),"")</x:f>
      </x:c>
    </x:row>
    <x:row r="185" s="127" customFormat="1" ht="12.75" customHeight="1">
      <x:c r="A185" s="136" t="n">
        <x:f>ROW()-1</x:f>
        <x:v>184</x:v>
      </x:c>
      <x:c r="B185" s="136" t="inlineStr">
        <x:is>
          <x:t xml:space="preserve">S/P</x:t>
        </x:is>
      </x:c>
      <x:c r="C185" s="136" t="inlineStr">
        <x:is>
          <x:t xml:space="preserve">Resto de fuentes / orden original del Maestro: CIVILES</x:t>
        </x:is>
      </x:c>
      <x:c r="D185" s="136" t="inlineStr">
        <x:is>
          <x:t xml:space="preserve">Civiles</x:t>
        </x:is>
      </x:c>
      <x:c r="E185" s="136" t="inlineStr">
        <x:is>
          <x:t xml:space="preserve">Rector</x:t>
        </x:is>
      </x:c>
      <x:c r="F185" s="136" t="inlineStr">
        <x:is>
          <x:t xml:space="preserve">Civiles</x:t>
        </x:is>
      </x:c>
      <x:c r="G185" s="136" t="n"/>
      <x:c r="H185" s="136" t="n"/>
      <x:c r="I185" s="136" t="n"/>
      <x:c r="J185" s="136" t="n"/>
      <x:c r="K185" s="221" t="inlineStr">
        <x:is>
          <x:t xml:space="preserve">Pendiente</x:t>
        </x:is>
      </x:c>
      <x:c r="L185" s="136" t="inlineStr">
        <x:is>
          <x:t xml:space="preserve">Director Nacional Sna</x:t>
        </x:is>
      </x:c>
      <x:c r="M185" s="136" t="n"/>
      <x:c r="N185" s="180" t="n">
        <x:f>IFERROR(VALUE(B185),9999)</x:f>
        <x:v>0</x:v>
      </x:c>
      <x:c r="O185" s="180" t="str">
        <x:f>IF(AND($D185=PARAMETROS!$B$2,$F185=PARAMETROS!$B$3,$G185&lt;&gt;"",UPPER(TRIM($K185))&lt;&gt;"NO"),"SI","NO")</x:f>
        <x:v>NO</x:v>
      </x:c>
      <x:c r="P185" s="180" t="str">
        <x:f>IF($O185="SI",COUNTIFS($O$2:O185,"SI"),"")</x:f>
      </x:c>
      <x:c r="Q185" s="180" t="str">
        <x:f>IF($O185="SI",IFERROR(INDEX('ASIGNACION AUTOMATICA'!$D:$D,MATCH($G185,'ASIGNACION AUTOMATICA'!$J:$J,0)),""),"")</x:f>
      </x:c>
    </x:row>
    <x:row r="186" s="127" customFormat="1" ht="12.75" customHeight="1">
      <x:c r="A186" s="135" t="n">
        <x:f>ROW()-1</x:f>
        <x:v>185</x:v>
      </x:c>
      <x:c r="B186" s="135" t="inlineStr">
        <x:is>
          <x:t xml:space="preserve">S/P</x:t>
        </x:is>
      </x:c>
      <x:c r="C186" s="135" t="inlineStr">
        <x:is>
          <x:t xml:space="preserve">Resto de fuentes / orden original del Maestro: CIVILES</x:t>
        </x:is>
      </x:c>
      <x:c r="D186" s="135" t="inlineStr">
        <x:is>
          <x:t xml:space="preserve">Civiles</x:t>
        </x:is>
      </x:c>
      <x:c r="E186" s="135" t="inlineStr">
        <x:is>
          <x:t xml:space="preserve">Rector</x:t>
        </x:is>
      </x:c>
      <x:c r="F186" s="135" t="inlineStr">
        <x:is>
          <x:t xml:space="preserve">Civiles</x:t>
        </x:is>
      </x:c>
      <x:c r="G186" s="135" t="n"/>
      <x:c r="H186" s="135" t="n"/>
      <x:c r="I186" s="135" t="n"/>
      <x:c r="J186" s="135" t="n"/>
      <x:c r="K186" s="221" t="inlineStr">
        <x:is>
          <x:t xml:space="preserve">Pendiente</x:t>
        </x:is>
      </x:c>
      <x:c r="L186" s="135" t="inlineStr">
        <x:is>
          <x:t xml:space="preserve">Director Nacional Sna</x:t>
        </x:is>
      </x:c>
      <x:c r="M186" s="135" t="n"/>
      <x:c r="N186" s="180" t="n">
        <x:f>IFERROR(VALUE(B186),9999)</x:f>
        <x:v>0</x:v>
      </x:c>
      <x:c r="O186" s="180" t="str">
        <x:f>IF(AND($D186=PARAMETROS!$B$2,$F186=PARAMETROS!$B$3,$G186&lt;&gt;"",UPPER(TRIM($K186))&lt;&gt;"NO"),"SI","NO")</x:f>
        <x:v>NO</x:v>
      </x:c>
      <x:c r="P186" s="180" t="str">
        <x:f>IF($O186="SI",COUNTIFS($O$2:O186,"SI"),"")</x:f>
      </x:c>
      <x:c r="Q186" s="180" t="str">
        <x:f>IF($O186="SI",IFERROR(INDEX('ASIGNACION AUTOMATICA'!$D:$D,MATCH($G186,'ASIGNACION AUTOMATICA'!$J:$J,0)),""),"")</x:f>
      </x:c>
    </x:row>
    <x:row r="187" s="127" customFormat="1" ht="12.75" customHeight="1">
      <x:c r="A187" s="136" t="n">
        <x:f>ROW()-1</x:f>
        <x:v>186</x:v>
      </x:c>
      <x:c r="B187" s="136" t="inlineStr">
        <x:is>
          <x:t xml:space="preserve">S/P</x:t>
        </x:is>
      </x:c>
      <x:c r="C187" s="136" t="inlineStr">
        <x:is>
          <x:t xml:space="preserve">Resto de fuentes / orden original del Maestro: CIVILES</x:t>
        </x:is>
      </x:c>
      <x:c r="D187" s="136" t="inlineStr">
        <x:is>
          <x:t xml:space="preserve">Civiles</x:t>
        </x:is>
      </x:c>
      <x:c r="E187" s="136" t="inlineStr">
        <x:is>
          <x:t xml:space="preserve">Rector</x:t>
        </x:is>
      </x:c>
      <x:c r="F187" s="136" t="inlineStr">
        <x:is>
          <x:t xml:space="preserve">Civiles</x:t>
        </x:is>
      </x:c>
      <x:c r="G187" s="136" t="n"/>
      <x:c r="H187" s="136" t="n"/>
      <x:c r="I187" s="136" t="n"/>
      <x:c r="J187" s="136" t="n"/>
      <x:c r="K187" s="221" t="inlineStr">
        <x:is>
          <x:t xml:space="preserve">Pendiente</x:t>
        </x:is>
      </x:c>
      <x:c r="L187" s="136" t="inlineStr">
        <x:is>
          <x:t xml:space="preserve">Director Nacional Sna</x:t>
        </x:is>
      </x:c>
      <x:c r="M187" s="136" t="n"/>
      <x:c r="N187" s="180" t="n">
        <x:f>IFERROR(VALUE(B187),9999)</x:f>
        <x:v>0</x:v>
      </x:c>
      <x:c r="O187" s="180" t="str">
        <x:f>IF(AND($D187=PARAMETROS!$B$2,$F187=PARAMETROS!$B$3,$G187&lt;&gt;"",UPPER(TRIM($K187))&lt;&gt;"NO"),"SI","NO")</x:f>
        <x:v>NO</x:v>
      </x:c>
      <x:c r="P187" s="180" t="str">
        <x:f>IF($O187="SI",COUNTIFS($O$2:O187,"SI"),"")</x:f>
      </x:c>
      <x:c r="Q187" s="180" t="str">
        <x:f>IF($O187="SI",IFERROR(INDEX('ASIGNACION AUTOMATICA'!$D:$D,MATCH($G187,'ASIGNACION AUTOMATICA'!$J:$J,0)),""),"")</x:f>
      </x:c>
    </x:row>
    <x:row r="188" s="127" customFormat="1" ht="12.75" customHeight="1">
      <x:c r="A188" s="135" t="n">
        <x:f>ROW()-1</x:f>
        <x:v>187</x:v>
      </x:c>
      <x:c r="B188" s="135" t="inlineStr">
        <x:is>
          <x:t xml:space="preserve">S/P</x:t>
        </x:is>
      </x:c>
      <x:c r="C188" s="135" t="inlineStr">
        <x:is>
          <x:t xml:space="preserve">Resto de fuentes / orden original del Maestro: CIVILES</x:t>
        </x:is>
      </x:c>
      <x:c r="D188" s="135" t="inlineStr">
        <x:is>
          <x:t xml:space="preserve">Civiles</x:t>
        </x:is>
      </x:c>
      <x:c r="E188" s="135" t="inlineStr">
        <x:is>
          <x:t xml:space="preserve">Rector</x:t>
        </x:is>
      </x:c>
      <x:c r="F188" s="135" t="inlineStr">
        <x:is>
          <x:t xml:space="preserve">Civiles</x:t>
        </x:is>
      </x:c>
      <x:c r="G188" s="135" t="n"/>
      <x:c r="H188" s="135" t="n"/>
      <x:c r="I188" s="135" t="n"/>
      <x:c r="J188" s="135" t="n"/>
      <x:c r="K188" s="221" t="inlineStr">
        <x:is>
          <x:t xml:space="preserve">Pendiente</x:t>
        </x:is>
      </x:c>
      <x:c r="L188" s="135" t="inlineStr">
        <x:is>
          <x:t xml:space="preserve">Director Nacional Sna</x:t>
        </x:is>
      </x:c>
      <x:c r="M188" s="135" t="n"/>
      <x:c r="N188" s="180" t="n">
        <x:f>IFERROR(VALUE(B188),9999)</x:f>
        <x:v>0</x:v>
      </x:c>
      <x:c r="O188" s="180" t="str">
        <x:f>IF(AND($D188=PARAMETROS!$B$2,$F188=PARAMETROS!$B$3,$G188&lt;&gt;"",UPPER(TRIM($K188))&lt;&gt;"NO"),"SI","NO")</x:f>
        <x:v>NO</x:v>
      </x:c>
      <x:c r="P188" s="180" t="str">
        <x:f>IF($O188="SI",COUNTIFS($O$2:O188,"SI"),"")</x:f>
      </x:c>
      <x:c r="Q188" s="180" t="str">
        <x:f>IF($O188="SI",IFERROR(INDEX('ASIGNACION AUTOMATICA'!$D:$D,MATCH($G188,'ASIGNACION AUTOMATICA'!$J:$J,0)),""),"")</x:f>
      </x:c>
    </x:row>
    <x:row r="189" s="127" customFormat="1" ht="12.75" customHeight="1">
      <x:c r="A189" s="136" t="n">
        <x:f>ROW()-1</x:f>
        <x:v>188</x:v>
      </x:c>
      <x:c r="B189" s="136" t="inlineStr">
        <x:is>
          <x:t xml:space="preserve">S/P</x:t>
        </x:is>
      </x:c>
      <x:c r="C189" s="136" t="inlineStr">
        <x:is>
          <x:t xml:space="preserve">Resto de fuentes / orden original del Maestro: CIVILES</x:t>
        </x:is>
      </x:c>
      <x:c r="D189" s="136" t="inlineStr">
        <x:is>
          <x:t xml:space="preserve">Civiles</x:t>
        </x:is>
      </x:c>
      <x:c r="E189" s="136" t="inlineStr">
        <x:is>
          <x:t xml:space="preserve">Rector</x:t>
        </x:is>
      </x:c>
      <x:c r="F189" s="136" t="inlineStr">
        <x:is>
          <x:t xml:space="preserve">Civiles</x:t>
        </x:is>
      </x:c>
      <x:c r="G189" s="136" t="n"/>
      <x:c r="H189" s="136" t="n"/>
      <x:c r="I189" s="136" t="n"/>
      <x:c r="J189" s="136" t="n"/>
      <x:c r="K189" s="221" t="inlineStr">
        <x:is>
          <x:t xml:space="preserve">Pendiente</x:t>
        </x:is>
      </x:c>
      <x:c r="L189" s="136" t="inlineStr">
        <x:is>
          <x:t xml:space="preserve">Director Nacional Sna</x:t>
        </x:is>
      </x:c>
      <x:c r="M189" s="136" t="n"/>
      <x:c r="N189" s="180" t="n">
        <x:f>IFERROR(VALUE(B189),9999)</x:f>
        <x:v>0</x:v>
      </x:c>
      <x:c r="O189" s="180" t="str">
        <x:f>IF(AND($D189=PARAMETROS!$B$2,$F189=PARAMETROS!$B$3,$G189&lt;&gt;"",UPPER(TRIM($K189))&lt;&gt;"NO"),"SI","NO")</x:f>
        <x:v>NO</x:v>
      </x:c>
      <x:c r="P189" s="180" t="str">
        <x:f>IF($O189="SI",COUNTIFS($O$2:O189,"SI"),"")</x:f>
      </x:c>
      <x:c r="Q189" s="180" t="str">
        <x:f>IF($O189="SI",IFERROR(INDEX('ASIGNACION AUTOMATICA'!$D:$D,MATCH($G189,'ASIGNACION AUTOMATICA'!$J:$J,0)),""),"")</x:f>
      </x:c>
    </x:row>
    <x:row r="190" s="127" customFormat="1" ht="12.75" customHeight="1">
      <x:c r="A190" s="135" t="n">
        <x:f>ROW()-1</x:f>
        <x:v>189</x:v>
      </x:c>
      <x:c r="B190" s="135" t="inlineStr">
        <x:is>
          <x:t xml:space="preserve">S/P</x:t>
        </x:is>
      </x:c>
      <x:c r="C190" s="135" t="inlineStr">
        <x:is>
          <x:t xml:space="preserve">Resto de fuentes / orden original del Maestro: CIVILES</x:t>
        </x:is>
      </x:c>
      <x:c r="D190" s="135" t="inlineStr">
        <x:is>
          <x:t xml:space="preserve">Civiles</x:t>
        </x:is>
      </x:c>
      <x:c r="E190" s="135" t="inlineStr">
        <x:is>
          <x:t xml:space="preserve">Rector</x:t>
        </x:is>
      </x:c>
      <x:c r="F190" s="135" t="inlineStr">
        <x:is>
          <x:t xml:space="preserve">Civiles</x:t>
        </x:is>
      </x:c>
      <x:c r="G190" s="135" t="n"/>
      <x:c r="H190" s="135" t="n"/>
      <x:c r="I190" s="135" t="n"/>
      <x:c r="J190" s="135" t="n"/>
      <x:c r="K190" s="221" t="inlineStr">
        <x:is>
          <x:t xml:space="preserve">Pendiente</x:t>
        </x:is>
      </x:c>
      <x:c r="L190" s="135" t="inlineStr">
        <x:is>
          <x:t xml:space="preserve">Director Nacional Sna</x:t>
        </x:is>
      </x:c>
      <x:c r="M190" s="135" t="n"/>
      <x:c r="N190" s="180" t="n">
        <x:f>IFERROR(VALUE(B190),9999)</x:f>
        <x:v>0</x:v>
      </x:c>
      <x:c r="O190" s="180" t="str">
        <x:f>IF(AND($D190=PARAMETROS!$B$2,$F190=PARAMETROS!$B$3,$G190&lt;&gt;"",UPPER(TRIM($K190))&lt;&gt;"NO"),"SI","NO")</x:f>
        <x:v>NO</x:v>
      </x:c>
      <x:c r="P190" s="180" t="str">
        <x:f>IF($O190="SI",COUNTIFS($O$2:O190,"SI"),"")</x:f>
      </x:c>
      <x:c r="Q190" s="180" t="str">
        <x:f>IF($O190="SI",IFERROR(INDEX('ASIGNACION AUTOMATICA'!$D:$D,MATCH($G190,'ASIGNACION AUTOMATICA'!$J:$J,0)),""),"")</x:f>
      </x:c>
    </x:row>
    <x:row r="191" s="127" customFormat="1" ht="12.75" customHeight="1">
      <x:c r="A191" s="136" t="n">
        <x:f>ROW()-1</x:f>
        <x:v>190</x:v>
      </x:c>
      <x:c r="B191" s="136" t="inlineStr">
        <x:is>
          <x:t xml:space="preserve">S/P</x:t>
        </x:is>
      </x:c>
      <x:c r="C191" s="136" t="inlineStr">
        <x:is>
          <x:t xml:space="preserve">Resto de fuentes / orden original del Maestro: CIVILES</x:t>
        </x:is>
      </x:c>
      <x:c r="D191" s="136" t="inlineStr">
        <x:is>
          <x:t xml:space="preserve">Civiles</x:t>
        </x:is>
      </x:c>
      <x:c r="E191" s="136" t="inlineStr">
        <x:is>
          <x:t xml:space="preserve">Rector</x:t>
        </x:is>
      </x:c>
      <x:c r="F191" s="136" t="inlineStr">
        <x:is>
          <x:t xml:space="preserve">Civiles</x:t>
        </x:is>
      </x:c>
      <x:c r="G191" s="136" t="inlineStr">
        <x:is>
          <x:t xml:space="preserve">Vásquez Paulus, Scarlett</x:t>
        </x:is>
      </x:c>
      <x:c r="H191" s="136" t="inlineStr">
        <x:is>
          <x:t xml:space="preserve">Scarlett</x:t>
        </x:is>
      </x:c>
      <x:c r="I191" s="136" t="inlineStr">
        <x:is>
          <x:t xml:space="preserve">Vásquez</x:t>
        </x:is>
      </x:c>
      <x:c r="J191" s="136" t="inlineStr">
        <x:is>
          <x:t xml:space="preserve">Paulus</x:t>
        </x:is>
      </x:c>
      <x:c r="K191" s="221" t="inlineStr">
        <x:is>
          <x:t xml:space="preserve">Pendiente</x:t>
        </x:is>
      </x:c>
      <x:c r="L191" s="136" t="inlineStr">
        <x:is>
          <x:t xml:space="preserve">Directora Nacional Obras Portuarias</x:t>
        </x:is>
      </x:c>
      <x:c r="M191" s="136" t="n"/>
      <x:c r="N191" s="180" t="n">
        <x:f>IFERROR(VALUE(B191),9999)</x:f>
        <x:v>0</x:v>
      </x:c>
      <x:c r="O191" s="180" t="str">
        <x:f>IF(AND($D191=PARAMETROS!$B$2,$F191=PARAMETROS!$B$3,$G191&lt;&gt;"",UPPER(TRIM($K191))&lt;&gt;"NO"),"SI","NO")</x:f>
        <x:v>NO</x:v>
      </x:c>
      <x:c r="P191" s="180" t="str">
        <x:f>IF($O191="SI",COUNTIFS($O$2:O191,"SI"),"")</x:f>
      </x:c>
      <x:c r="Q191" s="180" t="str">
        <x:f>IF($O191="SI",IFERROR(INDEX('ASIGNACION AUTOMATICA'!$D:$D,MATCH($G191,'ASIGNACION AUTOMATICA'!$J:$J,0)),""),"")</x:f>
      </x:c>
    </x:row>
    <x:row r="192" s="127" customFormat="1" ht="12.75" customHeight="1">
      <x:c r="A192" s="135" t="n">
        <x:f>ROW()-1</x:f>
        <x:v>191</x:v>
      </x:c>
      <x:c r="B192" s="135" t="inlineStr">
        <x:is>
          <x:t xml:space="preserve">S/P</x:t>
        </x:is>
      </x:c>
      <x:c r="C192" s="135" t="inlineStr">
        <x:is>
          <x:t xml:space="preserve">Resto de fuentes / orden original del Maestro: CIVILES</x:t>
        </x:is>
      </x:c>
      <x:c r="D192" s="135" t="inlineStr">
        <x:is>
          <x:t xml:space="preserve">Civiles</x:t>
        </x:is>
      </x:c>
      <x:c r="E192" s="135" t="n"/>
      <x:c r="F192" s="135" t="inlineStr">
        <x:is>
          <x:t xml:space="preserve">Civiles</x:t>
        </x:is>
      </x:c>
      <x:c r="G192" s="135" t="n"/>
      <x:c r="H192" s="135" t="n"/>
      <x:c r="I192" s="135" t="n"/>
      <x:c r="J192" s="135" t="n"/>
      <x:c r="K192" s="221" t="inlineStr">
        <x:is>
          <x:t xml:space="preserve">Pendiente</x:t>
        </x:is>
      </x:c>
      <x:c r="L192" s="135" t="inlineStr">
        <x:is>
          <x:t xml:space="preserve">Jefe Cuartel Investigaciones Talcahuano</x:t>
        </x:is>
      </x:c>
      <x:c r="M192" s="135" t="n"/>
      <x:c r="N192" s="180" t="n">
        <x:f>IFERROR(VALUE(B192),9999)</x:f>
        <x:v>0</x:v>
      </x:c>
      <x:c r="O192" s="180" t="str">
        <x:f>IF(AND($D192=PARAMETROS!$B$2,$F192=PARAMETROS!$B$3,$G192&lt;&gt;"",UPPER(TRIM($K192))&lt;&gt;"NO"),"SI","NO")</x:f>
        <x:v>NO</x:v>
      </x:c>
      <x:c r="P192" s="180" t="str">
        <x:f>IF($O192="SI",COUNTIFS($O$2:O192,"SI"),"")</x:f>
      </x:c>
      <x:c r="Q192" s="180" t="str">
        <x:f>IF($O192="SI",IFERROR(INDEX('ASIGNACION AUTOMATICA'!$D:$D,MATCH($G192,'ASIGNACION AUTOMATICA'!$J:$J,0)),""),"")</x:f>
      </x:c>
    </x:row>
    <x:row r="193" s="127" customFormat="1" ht="12.75" customHeight="1">
      <x:c r="A193" s="136" t="n">
        <x:f>ROW()-1</x:f>
        <x:v>192</x:v>
      </x:c>
      <x:c r="B193" s="136" t="inlineStr">
        <x:is>
          <x:t xml:space="preserve">S/P</x:t>
        </x:is>
      </x:c>
      <x:c r="C193" s="136" t="inlineStr">
        <x:is>
          <x:t xml:space="preserve">Resto de fuentes / orden original del Maestro: CIVILES</x:t>
        </x:is>
      </x:c>
      <x:c r="D193" s="136" t="inlineStr">
        <x:is>
          <x:t xml:space="preserve">Civiles</x:t>
        </x:is>
      </x:c>
      <x:c r="E193" s="136" t="n"/>
      <x:c r="F193" s="136" t="inlineStr">
        <x:is>
          <x:t xml:space="preserve">Civiles</x:t>
        </x:is>
      </x:c>
      <x:c r="G193" s="136" t="inlineStr">
        <x:is>
          <x:t xml:space="preserve">Encina Sandoval, Francisco</x:t>
        </x:is>
      </x:c>
      <x:c r="H193" s="136" t="inlineStr">
        <x:is>
          <x:t xml:space="preserve">Francisco</x:t>
        </x:is>
      </x:c>
      <x:c r="I193" s="136" t="inlineStr">
        <x:is>
          <x:t xml:space="preserve">Encina</x:t>
        </x:is>
      </x:c>
      <x:c r="J193" s="136" t="inlineStr">
        <x:is>
          <x:t xml:space="preserve">Sandoval</x:t>
        </x:is>
      </x:c>
      <x:c r="K193" s="221" t="inlineStr">
        <x:is>
          <x:t xml:space="preserve">Pendiente</x:t>
        </x:is>
      </x:c>
      <x:c r="L193" s="136" t="inlineStr">
        <x:is>
          <x:t xml:space="preserve">Jefe de Empresas Públicas</x:t>
        </x:is>
      </x:c>
      <x:c r="M193" s="136" t="n"/>
      <x:c r="N193" s="180" t="n">
        <x:f>IFERROR(VALUE(B193),9999)</x:f>
        <x:v>0</x:v>
      </x:c>
      <x:c r="O193" s="180" t="str">
        <x:f>IF(AND($D193=PARAMETROS!$B$2,$F193=PARAMETROS!$B$3,$G193&lt;&gt;"",UPPER(TRIM($K193))&lt;&gt;"NO"),"SI","NO")</x:f>
        <x:v>NO</x:v>
      </x:c>
      <x:c r="P193" s="180" t="str">
        <x:f>IF($O193="SI",COUNTIFS($O$2:O193,"SI"),"")</x:f>
      </x:c>
      <x:c r="Q193" s="180" t="str">
        <x:f>IF($O193="SI",IFERROR(INDEX('ASIGNACION AUTOMATICA'!$D:$D,MATCH($G193,'ASIGNACION AUTOMATICA'!$J:$J,0)),""),"")</x:f>
      </x:c>
    </x:row>
    <x:row r="194" s="127" customFormat="1" ht="12.75" customHeight="1">
      <x:c r="A194" s="135" t="n">
        <x:f>ROW()-1</x:f>
        <x:v>193</x:v>
      </x:c>
      <x:c r="B194" s="135" t="inlineStr">
        <x:is>
          <x:t xml:space="preserve">S/P</x:t>
        </x:is>
      </x:c>
      <x:c r="C194" s="135" t="inlineStr">
        <x:is>
          <x:t xml:space="preserve">Resto de fuentes / orden original del Maestro: CIVILES</x:t>
        </x:is>
      </x:c>
      <x:c r="D194" s="135" t="inlineStr">
        <x:is>
          <x:t xml:space="preserve">Civiles</x:t>
        </x:is>
      </x:c>
      <x:c r="E194" s="135" t="n"/>
      <x:c r="F194" s="135" t="inlineStr">
        <x:is>
          <x:t xml:space="preserve">Civiles</x:t>
        </x:is>
      </x:c>
      <x:c r="G194" s="135" t="n"/>
      <x:c r="H194" s="135" t="n"/>
      <x:c r="I194" s="135" t="n"/>
      <x:c r="J194" s="135" t="n"/>
      <x:c r="K194" s="221" t="inlineStr">
        <x:is>
          <x:t xml:space="preserve">Pendiente</x:t>
        </x:is>
      </x:c>
      <x:c r="L194" s="135" t="inlineStr">
        <x:is>
          <x:t xml:space="preserve">Jefe Viii Región Policial Bío Bío</x:t>
        </x:is>
      </x:c>
      <x:c r="M194" s="135" t="n"/>
      <x:c r="N194" s="180" t="n">
        <x:f>IFERROR(VALUE(B194),9999)</x:f>
        <x:v>0</x:v>
      </x:c>
      <x:c r="O194" s="180" t="str">
        <x:f>IF(AND($D194=PARAMETROS!$B$2,$F194=PARAMETROS!$B$3,$G194&lt;&gt;"",UPPER(TRIM($K194))&lt;&gt;"NO"),"SI","NO")</x:f>
        <x:v>NO</x:v>
      </x:c>
      <x:c r="P194" s="180" t="str">
        <x:f>IF($O194="SI",COUNTIFS($O$2:O194,"SI"),"")</x:f>
      </x:c>
      <x:c r="Q194" s="180" t="str">
        <x:f>IF($O194="SI",IFERROR(INDEX('ASIGNACION AUTOMATICA'!$D:$D,MATCH($G194,'ASIGNACION AUTOMATICA'!$J:$J,0)),""),"")</x:f>
      </x:c>
    </x:row>
    <x:row r="195" s="127" customFormat="1" ht="12.75" customHeight="1">
      <x:c r="A195" s="136" t="n">
        <x:f>ROW()-1</x:f>
        <x:v>194</x:v>
      </x:c>
      <x:c r="B195" s="136" t="inlineStr">
        <x:is>
          <x:t xml:space="preserve">S/P</x:t>
        </x:is>
      </x:c>
      <x:c r="C195" s="136" t="inlineStr">
        <x:is>
          <x:t xml:space="preserve">Resto de fuentes / orden original del Maestro: CIVILES</x:t>
        </x:is>
      </x:c>
      <x:c r="D195" s="136" t="inlineStr">
        <x:is>
          <x:t xml:space="preserve">Civiles</x:t>
        </x:is>
      </x:c>
      <x:c r="E195" s="136" t="n"/>
      <x:c r="F195" s="136" t="inlineStr">
        <x:is>
          <x:t xml:space="preserve">Civiles</x:t>
        </x:is>
      </x:c>
      <x:c r="G195" s="136" t="n"/>
      <x:c r="H195" s="136" t="n"/>
      <x:c r="I195" s="136" t="n"/>
      <x:c r="J195" s="136" t="n"/>
      <x:c r="K195" s="221" t="inlineStr">
        <x:is>
          <x:t xml:space="preserve">Pendiente</x:t>
        </x:is>
      </x:c>
      <x:c r="L195" s="136" t="inlineStr">
        <x:is>
          <x:t xml:space="preserve">Jefe Viii Zona de Carabineros Biobío</x:t>
        </x:is>
      </x:c>
      <x:c r="M195" s="136" t="n"/>
      <x:c r="N195" s="180" t="n">
        <x:f>IFERROR(VALUE(B195),9999)</x:f>
        <x:v>0</x:v>
      </x:c>
      <x:c r="O195" s="180" t="str">
        <x:f>IF(AND($D195=PARAMETROS!$B$2,$F195=PARAMETROS!$B$3,$G195&lt;&gt;"",UPPER(TRIM($K195))&lt;&gt;"NO"),"SI","NO")</x:f>
        <x:v>NO</x:v>
      </x:c>
      <x:c r="P195" s="180" t="str">
        <x:f>IF($O195="SI",COUNTIFS($O$2:O195,"SI"),"")</x:f>
      </x:c>
      <x:c r="Q195" s="180" t="str">
        <x:f>IF($O195="SI",IFERROR(INDEX('ASIGNACION AUTOMATICA'!$D:$D,MATCH($G195,'ASIGNACION AUTOMATICA'!$J:$J,0)),""),"")</x:f>
      </x:c>
    </x:row>
    <x:row r="196" s="127" customFormat="1" ht="12.75" customHeight="1">
      <x:c r="A196" s="135" t="n">
        <x:f>ROW()-1</x:f>
        <x:v>195</x:v>
      </x:c>
      <x:c r="B196" s="135" t="inlineStr">
        <x:is>
          <x:t xml:space="preserve">S/P</x:t>
        </x:is>
      </x:c>
      <x:c r="C196" s="135" t="inlineStr">
        <x:is>
          <x:t xml:space="preserve">Resto de fuentes / orden original del Maestro: CIVILES</x:t>
        </x:is>
      </x:c>
      <x:c r="D196" s="135" t="inlineStr">
        <x:is>
          <x:t xml:space="preserve">Civiles</x:t>
        </x:is>
      </x:c>
      <x:c r="E196" s="135" t="n"/>
      <x:c r="F196" s="135" t="inlineStr">
        <x:is>
          <x:t xml:space="preserve">Civiles</x:t>
        </x:is>
      </x:c>
      <x:c r="G196" s="135" t="inlineStr">
        <x:is>
          <x:t xml:space="preserve">Henriquez Gonzalez, Víctor</x:t>
        </x:is>
      </x:c>
      <x:c r="H196" s="135" t="inlineStr">
        <x:is>
          <x:t xml:space="preserve">Víctor</x:t>
        </x:is>
      </x:c>
      <x:c r="I196" s="135" t="inlineStr">
        <x:is>
          <x:t xml:space="preserve">Henriquez</x:t>
        </x:is>
      </x:c>
      <x:c r="J196" s="135" t="inlineStr">
        <x:is>
          <x:t xml:space="preserve">Gonzalez</x:t>
        </x:is>
      </x:c>
      <x:c r="K196" s="221" t="inlineStr">
        <x:is>
          <x:t xml:space="preserve">Pendiente</x:t>
        </x:is>
      </x:c>
      <x:c r="L196" s="135" t="inlineStr">
        <x:is>
          <x:t xml:space="preserve">Contralor Regional Bio Bio</x:t>
        </x:is>
      </x:c>
      <x:c r="M196" s="135" t="n"/>
      <x:c r="N196" s="180" t="n">
        <x:f>IFERROR(VALUE(B196),9999)</x:f>
        <x:v>0</x:v>
      </x:c>
      <x:c r="O196" s="180" t="str">
        <x:f>IF(AND($D196=PARAMETROS!$B$2,$F196=PARAMETROS!$B$3,$G196&lt;&gt;"",UPPER(TRIM($K196))&lt;&gt;"NO"),"SI","NO")</x:f>
        <x:v>NO</x:v>
      </x:c>
      <x:c r="P196" s="180" t="str">
        <x:f>IF($O196="SI",COUNTIFS($O$2:O196,"SI"),"")</x:f>
      </x:c>
      <x:c r="Q196" s="180" t="str">
        <x:f>IF($O196="SI",IFERROR(INDEX('ASIGNACION AUTOMATICA'!$D:$D,MATCH($G196,'ASIGNACION AUTOMATICA'!$J:$J,0)),""),"")</x:f>
      </x:c>
    </x:row>
    <x:row r="197" s="127" customFormat="1" ht="12.75" customHeight="1">
      <x:c r="A197" s="136" t="n">
        <x:f>ROW()-1</x:f>
        <x:v>196</x:v>
      </x:c>
      <x:c r="B197" s="136" t="inlineStr">
        <x:is>
          <x:t xml:space="preserve">S/P</x:t>
        </x:is>
      </x:c>
      <x:c r="C197" s="136" t="inlineStr">
        <x:is>
          <x:t xml:space="preserve">Resto de fuentes / orden original del Maestro: CIVILES</x:t>
        </x:is>
      </x:c>
      <x:c r="D197" s="136" t="inlineStr">
        <x:is>
          <x:t xml:space="preserve">Civiles</x:t>
        </x:is>
      </x:c>
      <x:c r="E197" s="136" t="n"/>
      <x:c r="F197" s="136" t="inlineStr">
        <x:is>
          <x:t xml:space="preserve">Civiles</x:t>
        </x:is>
      </x:c>
      <x:c r="G197" s="136" t="n"/>
      <x:c r="H197" s="136" t="n"/>
      <x:c r="I197" s="136" t="n"/>
      <x:c r="J197" s="136" t="n"/>
      <x:c r="K197" s="221" t="inlineStr">
        <x:is>
          <x:t xml:space="preserve">Pendiente</x:t>
        </x:is>
      </x:c>
      <x:c r="L197" s="136" t="inlineStr">
        <x:is>
          <x:t xml:space="preserve">Defensor Nacional</x:t>
        </x:is>
      </x:c>
      <x:c r="M197" s="136" t="n"/>
      <x:c r="N197" s="180" t="n">
        <x:f>IFERROR(VALUE(B197),9999)</x:f>
        <x:v>0</x:v>
      </x:c>
      <x:c r="O197" s="180" t="str">
        <x:f>IF(AND($D197=PARAMETROS!$B$2,$F197=PARAMETROS!$B$3,$G197&lt;&gt;"",UPPER(TRIM($K197))&lt;&gt;"NO"),"SI","NO")</x:f>
        <x:v>NO</x:v>
      </x:c>
      <x:c r="P197" s="180" t="str">
        <x:f>IF($O197="SI",COUNTIFS($O$2:O197,"SI"),"")</x:f>
      </x:c>
      <x:c r="Q197" s="180" t="str">
        <x:f>IF($O197="SI",IFERROR(INDEX('ASIGNACION AUTOMATICA'!$D:$D,MATCH($G197,'ASIGNACION AUTOMATICA'!$J:$J,0)),""),"")</x:f>
      </x:c>
    </x:row>
    <x:row r="198" s="127" customFormat="1" ht="12.75" customHeight="1">
      <x:c r="A198" s="135" t="n">
        <x:f>ROW()-1</x:f>
        <x:v>197</x:v>
      </x:c>
      <x:c r="B198" s="135" t="inlineStr">
        <x:is>
          <x:t xml:space="preserve">S/P</x:t>
        </x:is>
      </x:c>
      <x:c r="C198" s="135" t="inlineStr">
        <x:is>
          <x:t xml:space="preserve">Resto de fuentes / orden original del Maestro: CIVILES</x:t>
        </x:is>
      </x:c>
      <x:c r="D198" s="135" t="inlineStr">
        <x:is>
          <x:t xml:space="preserve">Civiles</x:t>
        </x:is>
      </x:c>
      <x:c r="E198" s="135" t="n"/>
      <x:c r="F198" s="135" t="inlineStr">
        <x:is>
          <x:t xml:space="preserve">Civiles</x:t>
        </x:is>
      </x:c>
      <x:c r="G198" s="135" t="n"/>
      <x:c r="H198" s="135" t="n"/>
      <x:c r="I198" s="135" t="n"/>
      <x:c r="J198" s="135" t="n"/>
      <x:c r="K198" s="221" t="inlineStr">
        <x:is>
          <x:t xml:space="preserve">Pendiente</x:t>
        </x:is>
      </x:c>
      <x:c r="L198" s="135" t="inlineStr">
        <x:is>
          <x:t xml:space="preserve">Edecán Sepre</x:t>
        </x:is>
      </x:c>
      <x:c r="M198" s="135" t="n"/>
      <x:c r="N198" s="180" t="n">
        <x:f>IFERROR(VALUE(B198),9999)</x:f>
        <x:v>0</x:v>
      </x:c>
      <x:c r="O198" s="180" t="str">
        <x:f>IF(AND($D198=PARAMETROS!$B$2,$F198=PARAMETROS!$B$3,$G198&lt;&gt;"",UPPER(TRIM($K198))&lt;&gt;"NO"),"SI","NO")</x:f>
        <x:v>NO</x:v>
      </x:c>
      <x:c r="P198" s="180" t="str">
        <x:f>IF($O198="SI",COUNTIFS($O$2:O198,"SI"),"")</x:f>
      </x:c>
      <x:c r="Q198" s="180" t="str">
        <x:f>IF($O198="SI",IFERROR(INDEX('ASIGNACION AUTOMATICA'!$D:$D,MATCH($G198,'ASIGNACION AUTOMATICA'!$J:$J,0)),""),"")</x:f>
      </x:c>
    </x:row>
    <x:row r="199" s="127" customFormat="1" ht="12.75" customHeight="1">
      <x:c r="A199" s="136" t="n">
        <x:f>ROW()-1</x:f>
        <x:v>198</x:v>
      </x:c>
      <x:c r="B199" s="136" t="inlineStr">
        <x:is>
          <x:t xml:space="preserve">S/P</x:t>
        </x:is>
      </x:c>
      <x:c r="C199" s="136" t="inlineStr">
        <x:is>
          <x:t xml:space="preserve">Resto de fuentes / orden original del Maestro: CIVILES</x:t>
        </x:is>
      </x:c>
      <x:c r="D199" s="136" t="inlineStr">
        <x:is>
          <x:t xml:space="preserve">Civiles</x:t>
        </x:is>
      </x:c>
      <x:c r="E199" s="136" t="n"/>
      <x:c r="F199" s="136" t="inlineStr">
        <x:is>
          <x:t xml:space="preserve">Civiles</x:t>
        </x:is>
      </x:c>
      <x:c r="G199" s="136" t="n"/>
      <x:c r="H199" s="136" t="n"/>
      <x:c r="I199" s="136" t="n"/>
      <x:c r="J199" s="136" t="n"/>
      <x:c r="K199" s="221" t="inlineStr">
        <x:is>
          <x:t xml:space="preserve">Pendiente</x:t>
        </x:is>
      </x:c>
      <x:c r="L199" s="136" t="inlineStr">
        <x:is>
          <x:t xml:space="preserve">Fiscal</x:t>
        </x:is>
      </x:c>
      <x:c r="M199" s="136" t="n"/>
      <x:c r="N199" s="180" t="n">
        <x:f>IFERROR(VALUE(B199),9999)</x:f>
        <x:v>0</x:v>
      </x:c>
      <x:c r="O199" s="180" t="str">
        <x:f>IF(AND($D199=PARAMETROS!$B$2,$F199=PARAMETROS!$B$3,$G199&lt;&gt;"",UPPER(TRIM($K199))&lt;&gt;"NO"),"SI","NO")</x:f>
        <x:v>NO</x:v>
      </x:c>
      <x:c r="P199" s="180" t="str">
        <x:f>IF($O199="SI",COUNTIFS($O$2:O199,"SI"),"")</x:f>
      </x:c>
      <x:c r="Q199" s="180" t="str">
        <x:f>IF($O199="SI",IFERROR(INDEX('ASIGNACION AUTOMATICA'!$D:$D,MATCH($G199,'ASIGNACION AUTOMATICA'!$J:$J,0)),""),"")</x:f>
      </x:c>
    </x:row>
    <x:row r="200" s="127" customFormat="1" ht="12.75" customHeight="1">
      <x:c r="A200" s="137" t="n">
        <x:f>ROW()-1</x:f>
        <x:v>199</x:v>
      </x:c>
      <x:c r="B200" s="137" t="inlineStr">
        <x:is>
          <x:t xml:space="preserve">S/P</x:t>
        </x:is>
      </x:c>
      <x:c r="C200" s="137" t="inlineStr">
        <x:is>
          <x:t xml:space="preserve">Resto de fuentes / orden original del Maestro: CIVILES</x:t>
        </x:is>
      </x:c>
      <x:c r="D200" s="137" t="inlineStr">
        <x:is>
          <x:t xml:space="preserve">Civiles</x:t>
        </x:is>
      </x:c>
      <x:c r="E200" s="137" t="n"/>
      <x:c r="F200" s="137" t="inlineStr">
        <x:is>
          <x:t xml:space="preserve">Civiles</x:t>
        </x:is>
      </x:c>
      <x:c r="G200" s="137" t="inlineStr">
        <x:is>
          <x:t xml:space="preserve">Cartagena Ramos, Marcela</x:t>
        </x:is>
      </x:c>
      <x:c r="H200" s="137" t="inlineStr">
        <x:is>
          <x:t xml:space="preserve">Marcela</x:t>
        </x:is>
      </x:c>
      <x:c r="I200" s="137" t="inlineStr">
        <x:is>
          <x:t xml:space="preserve">Cartagena</x:t>
        </x:is>
      </x:c>
      <x:c r="J200" s="137" t="inlineStr">
        <x:is>
          <x:t xml:space="preserve">Ramos</x:t>
        </x:is>
      </x:c>
      <x:c r="K200" s="221" t="inlineStr">
        <x:is>
          <x:t xml:space="preserve">Pendiente</x:t>
        </x:is>
      </x:c>
      <x:c r="L200" s="137" t="inlineStr">
        <x:is>
          <x:t xml:space="preserve">Fiscal Regional de Concepción</x:t>
        </x:is>
      </x:c>
      <x:c r="M200" s="137" t="n"/>
      <x:c r="N200" s="180" t="n">
        <x:f>IFERROR(VALUE(B200),9999)</x:f>
        <x:v>0</x:v>
      </x:c>
      <x:c r="O200" s="180" t="str">
        <x:f>IF(AND($D200=PARAMETROS!$B$2,$F200=PARAMETROS!$B$3,$G200&lt;&gt;"",UPPER(TRIM($K200))&lt;&gt;"NO"),"SI","NO")</x:f>
        <x:v>NO</x:v>
      </x:c>
      <x:c r="P200" s="180" t="str">
        <x:f>IF($O200="SI",COUNTIFS($O$2:O200,"SI"),"")</x:f>
      </x:c>
      <x:c r="Q200" s="180" t="str">
        <x:f>IF($O200="SI",IFERROR(INDEX('ASIGNACION AUTOMATICA'!$D:$D,MATCH($G200,'ASIGNACION AUTOMATICA'!$J:$J,0)),""),"")</x:f>
      </x:c>
    </x:row>
    <x:row r="201" s="127" customFormat="1" ht="12.75" customHeight="1">
      <x:c r="A201" s="135" t="n">
        <x:f>ROW()-1</x:f>
        <x:v>200</x:v>
      </x:c>
      <x:c r="B201" s="135" t="n">
        <x:v>50</x:v>
      </x:c>
      <x:c r="C201" s="135" t="inlineStr">
        <x:is>
          <x:t xml:space="preserve">Resto de fuentes / orden original del Maestro: MILITARES</x:t>
        </x:is>
      </x:c>
      <x:c r="D201" s="135" t="inlineStr">
        <x:is>
          <x:t xml:space="preserve">Militares</x:t>
        </x:is>
      </x:c>
      <x:c r="E201" s="135" t="n"/>
      <x:c r="F201" s="135" t="inlineStr">
        <x:is>
          <x:t xml:space="preserve">Militares</x:t>
        </x:is>
      </x:c>
      <x:c r="G201" s="135" t="n"/>
      <x:c r="H201" s="135" t="n"/>
      <x:c r="I201" s="135" t="n"/>
      <x:c r="J201" s="135" t="n"/>
      <x:c r="K201" s="221" t="inlineStr">
        <x:is>
          <x:t xml:space="preserve">Pendiente</x:t>
        </x:is>
      </x:c>
      <x:c r="L201" s="135" t="inlineStr">
        <x:is>
          <x:t xml:space="preserve">Jefe del Estado Mayor Conjunto</x:t>
        </x:is>
      </x:c>
      <x:c r="M201" s="135" t="n"/>
      <x:c r="N201" s="180" t="n">
        <x:f>IFERROR(VALUE(B201),9999)</x:f>
        <x:v>50</x:v>
      </x:c>
      <x:c r="O201" s="180" t="str">
        <x:f>IF(AND($D201=PARAMETROS!$B$2,$F201=PARAMETROS!$B$3,$G201&lt;&gt;"",UPPER(TRIM($K201))&lt;&gt;"NO"),"SI","NO")</x:f>
        <x:v>NO</x:v>
      </x:c>
      <x:c r="P201" s="180" t="str">
        <x:f>IF($O201="SI",COUNTIFS($O$2:O201,"SI"),"")</x:f>
      </x:c>
      <x:c r="Q201" s="180" t="str">
        <x:f>IF($O201="SI",IFERROR(INDEX('ASIGNACION AUTOMATICA'!$D:$D,MATCH($G201,'ASIGNACION AUTOMATICA'!$J:$J,0)),""),"")</x:f>
      </x:c>
    </x:row>
    <x:row r="202" s="127" customFormat="1" ht="12.75" customHeight="1">
      <x:c r="A202" s="137" t="n">
        <x:f>ROW()-1</x:f>
        <x:v>201</x:v>
      </x:c>
      <x:c r="B202" s="137" t="n">
        <x:v>50</x:v>
      </x:c>
      <x:c r="C202" s="137" t="inlineStr">
        <x:is>
          <x:t xml:space="preserve">Resto de fuentes / orden original del Maestro: MILITARES</x:t>
        </x:is>
      </x:c>
      <x:c r="D202" s="137" t="inlineStr">
        <x:is>
          <x:t xml:space="preserve">Militares</x:t>
        </x:is>
      </x:c>
      <x:c r="E202" s="137" t="inlineStr">
        <x:is>
          <x:t xml:space="preserve">General</x:t>
        </x:is>
      </x:c>
      <x:c r="F202" s="137" t="inlineStr">
        <x:is>
          <x:t xml:space="preserve">Militares</x:t>
        </x:is>
      </x:c>
      <x:c r="G202" s="137" t="n"/>
      <x:c r="H202" s="137" t="n"/>
      <x:c r="I202" s="137" t="n"/>
      <x:c r="J202" s="137" t="n"/>
      <x:c r="K202" s="221" t="inlineStr">
        <x:is>
          <x:t xml:space="preserve">Pendiente</x:t>
        </x:is>
      </x:c>
      <x:c r="L202" s="137" t="inlineStr">
        <x:is>
          <x:t xml:space="preserve">Jefe del Estado Mayor General de la Armada</x:t>
        </x:is>
      </x:c>
      <x:c r="M202" s="137" t="n"/>
      <x:c r="N202" s="180" t="n">
        <x:f>IFERROR(VALUE(B202),9999)</x:f>
        <x:v>50</x:v>
      </x:c>
      <x:c r="O202" s="180" t="str">
        <x:f>IF(AND($D202=PARAMETROS!$B$2,$F202=PARAMETROS!$B$3,$G202&lt;&gt;"",UPPER(TRIM($K202))&lt;&gt;"NO"),"SI","NO")</x:f>
        <x:v>NO</x:v>
      </x:c>
      <x:c r="P202" s="180" t="str">
        <x:f>IF($O202="SI",COUNTIFS($O$2:O202,"SI"),"")</x:f>
      </x:c>
      <x:c r="Q202" s="180" t="str">
        <x:f>IF($O202="SI",IFERROR(INDEX('ASIGNACION AUTOMATICA'!$D:$D,MATCH($G202,'ASIGNACION AUTOMATICA'!$J:$J,0)),""),"")</x:f>
      </x:c>
    </x:row>
    <x:row r="203" s="127" customFormat="1" ht="12.75" customHeight="1">
      <x:c r="A203" s="135" t="n">
        <x:f>ROW()-1</x:f>
        <x:v>202</x:v>
      </x:c>
      <x:c r="B203" s="135" t="n">
        <x:v>50</x:v>
      </x:c>
      <x:c r="C203" s="135" t="inlineStr">
        <x:is>
          <x:t xml:space="preserve">Resto de fuentes / orden original del Maestro: MILITARES</x:t>
        </x:is>
      </x:c>
      <x:c r="D203" s="135" t="inlineStr">
        <x:is>
          <x:t xml:space="preserve">Militares</x:t>
        </x:is>
      </x:c>
      <x:c r="E203" s="135" t="n"/>
      <x:c r="F203" s="135" t="inlineStr">
        <x:is>
          <x:t xml:space="preserve">Militares</x:t>
        </x:is>
      </x:c>
      <x:c r="G203" s="135" t="n"/>
      <x:c r="H203" s="135" t="n"/>
      <x:c r="I203" s="135" t="n"/>
      <x:c r="J203" s="135" t="n"/>
      <x:c r="K203" s="221" t="inlineStr">
        <x:is>
          <x:t xml:space="preserve">Pendiente</x:t>
        </x:is>
      </x:c>
      <x:c r="L203" s="135" t="inlineStr">
        <x:is>
          <x:t xml:space="preserve">Subjefe del Estado Mayor Conjunto</x:t>
        </x:is>
      </x:c>
      <x:c r="M203" s="135" t="n"/>
      <x:c r="N203" s="180" t="n">
        <x:f>IFERROR(VALUE(B203),9999)</x:f>
        <x:v>50</x:v>
      </x:c>
      <x:c r="O203" s="180" t="str">
        <x:f>IF(AND($D203=PARAMETROS!$B$2,$F203=PARAMETROS!$B$3,$G203&lt;&gt;"",UPPER(TRIM($K203))&lt;&gt;"NO"),"SI","NO")</x:f>
        <x:v>NO</x:v>
      </x:c>
      <x:c r="P203" s="180" t="str">
        <x:f>IF($O203="SI",COUNTIFS($O$2:O203,"SI"),"")</x:f>
      </x:c>
      <x:c r="Q203" s="180" t="str">
        <x:f>IF($O203="SI",IFERROR(INDEX('ASIGNACION AUTOMATICA'!$D:$D,MATCH($G203,'ASIGNACION AUTOMATICA'!$J:$J,0)),""),"")</x:f>
      </x:c>
    </x:row>
    <x:row r="204" s="127" customFormat="1" ht="12.75" customHeight="1">
      <x:c r="A204" s="137" t="n">
        <x:f>ROW()-1</x:f>
        <x:v>203</x:v>
      </x:c>
      <x:c r="B204" s="137" t="inlineStr">
        <x:is>
          <x:t xml:space="preserve">S/P</x:t>
        </x:is>
      </x:c>
      <x:c r="C204" s="137" t="inlineStr">
        <x:is>
          <x:t xml:space="preserve">Resto de fuentes / orden original del Maestro: MILITARES</x:t>
        </x:is>
      </x:c>
      <x:c r="D204" s="137" t="inlineStr">
        <x:is>
          <x:t xml:space="preserve">Militares</x:t>
        </x:is>
      </x:c>
      <x:c r="E204" s="137" t="n"/>
      <x:c r="F204" s="137" t="inlineStr">
        <x:is>
          <x:t xml:space="preserve">Militares</x:t>
        </x:is>
      </x:c>
      <x:c r="G204" s="137" t="n"/>
      <x:c r="H204" s="137" t="n"/>
      <x:c r="I204" s="137" t="n"/>
      <x:c r="J204" s="137" t="n"/>
      <x:c r="K204" s="221" t="inlineStr">
        <x:is>
          <x:t xml:space="preserve">Pendiente</x:t>
        </x:is>
      </x:c>
      <x:c r="L204" s="137" t="inlineStr">
        <x:is>
          <x:t xml:space="preserve">Comandante en Jefe de la Cuarta Zona Naval</x:t>
        </x:is>
      </x:c>
      <x:c r="M204" s="137" t="n"/>
      <x:c r="N204" s="180" t="n">
        <x:f>IFERROR(VALUE(B204),9999)</x:f>
        <x:v>0</x:v>
      </x:c>
      <x:c r="O204" s="180" t="str">
        <x:f>IF(AND($D204=PARAMETROS!$B$2,$F204=PARAMETROS!$B$3,$G204&lt;&gt;"",UPPER(TRIM($K204))&lt;&gt;"NO"),"SI","NO")</x:f>
        <x:v>NO</x:v>
      </x:c>
      <x:c r="P204" s="180" t="str">
        <x:f>IF($O204="SI",COUNTIFS($O$2:O204,"SI"),"")</x:f>
      </x:c>
      <x:c r="Q204" s="180" t="str">
        <x:f>IF($O204="SI",IFERROR(INDEX('ASIGNACION AUTOMATICA'!$D:$D,MATCH($G204,'ASIGNACION AUTOMATICA'!$J:$J,0)),""),"")</x:f>
      </x:c>
    </x:row>
    <x:row r="205" s="127" customFormat="1" ht="12.75" customHeight="1">
      <x:c r="A205" s="135" t="n">
        <x:f>ROW()-1</x:f>
        <x:v>204</x:v>
      </x:c>
      <x:c r="B205" s="135" t="inlineStr">
        <x:is>
          <x:t xml:space="preserve">S/P</x:t>
        </x:is>
      </x:c>
      <x:c r="C205" s="135" t="inlineStr">
        <x:is>
          <x:t xml:space="preserve">Resto de fuentes / orden original del Maestro: MILITARES</x:t>
        </x:is>
      </x:c>
      <x:c r="D205" s="135" t="inlineStr">
        <x:is>
          <x:t xml:space="preserve">Militares</x:t>
        </x:is>
      </x:c>
      <x:c r="E205" s="135" t="n"/>
      <x:c r="F205" s="135" t="inlineStr">
        <x:is>
          <x:t xml:space="preserve">Militares</x:t>
        </x:is>
      </x:c>
      <x:c r="G205" s="135" t="n"/>
      <x:c r="H205" s="135" t="n"/>
      <x:c r="I205" s="135" t="n"/>
      <x:c r="J205" s="135" t="n"/>
      <x:c r="K205" s="221" t="inlineStr">
        <x:is>
          <x:t xml:space="preserve">Pendiente</x:t>
        </x:is>
      </x:c>
      <x:c r="L205" s="135" t="inlineStr">
        <x:is>
          <x:t xml:space="preserve">Comandante en Jefe de la Primera Zona Naval</x:t>
        </x:is>
      </x:c>
      <x:c r="M205" s="135" t="n"/>
      <x:c r="N205" s="180" t="n">
        <x:f>IFERROR(VALUE(B205),9999)</x:f>
        <x:v>0</x:v>
      </x:c>
      <x:c r="O205" s="180" t="str">
        <x:f>IF(AND($D205=PARAMETROS!$B$2,$F205=PARAMETROS!$B$3,$G205&lt;&gt;"",UPPER(TRIM($K205))&lt;&gt;"NO"),"SI","NO")</x:f>
        <x:v>NO</x:v>
      </x:c>
      <x:c r="P205" s="180" t="str">
        <x:f>IF($O205="SI",COUNTIFS($O$2:O205,"SI"),"")</x:f>
      </x:c>
      <x:c r="Q205" s="180" t="str">
        <x:f>IF($O205="SI",IFERROR(INDEX('ASIGNACION AUTOMATICA'!$D:$D,MATCH($G205,'ASIGNACION AUTOMATICA'!$J:$J,0)),""),"")</x:f>
      </x:c>
    </x:row>
    <x:row r="206" s="127" customFormat="1" ht="12.75" customHeight="1">
      <x:c r="A206" s="137" t="n">
        <x:f>ROW()-1</x:f>
        <x:v>205</x:v>
      </x:c>
      <x:c r="B206" s="137" t="inlineStr">
        <x:is>
          <x:t xml:space="preserve">S/P</x:t>
        </x:is>
      </x:c>
      <x:c r="C206" s="137" t="inlineStr">
        <x:is>
          <x:t xml:space="preserve">Resto de fuentes / orden original del Maestro: MILITARES</x:t>
        </x:is>
      </x:c>
      <x:c r="D206" s="137" t="inlineStr">
        <x:is>
          <x:t xml:space="preserve">Militares</x:t>
        </x:is>
      </x:c>
      <x:c r="E206" s="137" t="n"/>
      <x:c r="F206" s="137" t="inlineStr">
        <x:is>
          <x:t xml:space="preserve">Militares</x:t>
        </x:is>
      </x:c>
      <x:c r="G206" s="137" t="n"/>
      <x:c r="H206" s="137" t="n"/>
      <x:c r="I206" s="137" t="n"/>
      <x:c r="J206" s="137" t="n"/>
      <x:c r="K206" s="221" t="inlineStr">
        <x:is>
          <x:t xml:space="preserve">Pendiente</x:t>
        </x:is>
      </x:c>
      <x:c r="L206" s="137" t="inlineStr">
        <x:is>
          <x:t xml:space="preserve">Comandante en Jefe de la Quinta Zona Naval</x:t>
        </x:is>
      </x:c>
      <x:c r="M206" s="137" t="n"/>
      <x:c r="N206" s="180" t="n">
        <x:f>IFERROR(VALUE(B206),9999)</x:f>
        <x:v>0</x:v>
      </x:c>
      <x:c r="O206" s="180" t="str">
        <x:f>IF(AND($D206=PARAMETROS!$B$2,$F206=PARAMETROS!$B$3,$G206&lt;&gt;"",UPPER(TRIM($K206))&lt;&gt;"NO"),"SI","NO")</x:f>
        <x:v>NO</x:v>
      </x:c>
      <x:c r="P206" s="180" t="str">
        <x:f>IF($O206="SI",COUNTIFS($O$2:O206,"SI"),"")</x:f>
      </x:c>
      <x:c r="Q206" s="180" t="str">
        <x:f>IF($O206="SI",IFERROR(INDEX('ASIGNACION AUTOMATICA'!$D:$D,MATCH($G206,'ASIGNACION AUTOMATICA'!$J:$J,0)),""),"")</x:f>
      </x:c>
    </x:row>
    <x:row r="207" s="127" customFormat="1" ht="12.75" customHeight="1">
      <x:c r="A207" s="135" t="n">
        <x:f>ROW()-1</x:f>
        <x:v>206</x:v>
      </x:c>
      <x:c r="B207" s="135" t="inlineStr">
        <x:is>
          <x:t xml:space="preserve">S/P</x:t>
        </x:is>
      </x:c>
      <x:c r="C207" s="135" t="inlineStr">
        <x:is>
          <x:t xml:space="preserve">Resto de fuentes / orden original del Maestro: MILITARES</x:t>
        </x:is>
      </x:c>
      <x:c r="D207" s="135" t="inlineStr">
        <x:is>
          <x:t xml:space="preserve">Militares</x:t>
        </x:is>
      </x:c>
      <x:c r="E207" s="135" t="n"/>
      <x:c r="F207" s="135" t="inlineStr">
        <x:is>
          <x:t xml:space="preserve">Militares</x:t>
        </x:is>
      </x:c>
      <x:c r="G207" s="135" t="n"/>
      <x:c r="H207" s="135" t="n"/>
      <x:c r="I207" s="135" t="n"/>
      <x:c r="J207" s="135" t="n"/>
      <x:c r="K207" s="221" t="inlineStr">
        <x:is>
          <x:t xml:space="preserve">Pendiente</x:t>
        </x:is>
      </x:c>
      <x:c r="L207" s="135" t="inlineStr">
        <x:is>
          <x:t xml:space="preserve">Comandante en Jefe de la Segunda Zona Naval</x:t>
        </x:is>
      </x:c>
      <x:c r="M207" s="135" t="n"/>
      <x:c r="N207" s="180" t="n">
        <x:f>IFERROR(VALUE(B207),9999)</x:f>
        <x:v>0</x:v>
      </x:c>
      <x:c r="O207" s="180" t="str">
        <x:f>IF(AND($D207=PARAMETROS!$B$2,$F207=PARAMETROS!$B$3,$G207&lt;&gt;"",UPPER(TRIM($K207))&lt;&gt;"NO"),"SI","NO")</x:f>
        <x:v>NO</x:v>
      </x:c>
      <x:c r="P207" s="180" t="str">
        <x:f>IF($O207="SI",COUNTIFS($O$2:O207,"SI"),"")</x:f>
      </x:c>
      <x:c r="Q207" s="180" t="str">
        <x:f>IF($O207="SI",IFERROR(INDEX('ASIGNACION AUTOMATICA'!$D:$D,MATCH($G207,'ASIGNACION AUTOMATICA'!$J:$J,0)),""),"")</x:f>
      </x:c>
    </x:row>
    <x:row r="208" s="127" customFormat="1" ht="12.75" customHeight="1">
      <x:c r="A208" s="137" t="n">
        <x:f>ROW()-1</x:f>
        <x:v>207</x:v>
      </x:c>
      <x:c r="B208" s="137" t="inlineStr">
        <x:is>
          <x:t xml:space="preserve">S/P</x:t>
        </x:is>
      </x:c>
      <x:c r="C208" s="137" t="inlineStr">
        <x:is>
          <x:t xml:space="preserve">Resto de fuentes / orden original del Maestro: MILITARES</x:t>
        </x:is>
      </x:c>
      <x:c r="D208" s="137" t="inlineStr">
        <x:is>
          <x:t xml:space="preserve">Militares</x:t>
        </x:is>
      </x:c>
      <x:c r="E208" s="137" t="n"/>
      <x:c r="F208" s="137" t="inlineStr">
        <x:is>
          <x:t xml:space="preserve">Militares</x:t>
        </x:is>
      </x:c>
      <x:c r="G208" s="137" t="n"/>
      <x:c r="H208" s="137" t="n"/>
      <x:c r="I208" s="137" t="n"/>
      <x:c r="J208" s="137" t="n"/>
      <x:c r="K208" s="221" t="inlineStr">
        <x:is>
          <x:t xml:space="preserve">Pendiente</x:t>
        </x:is>
      </x:c>
      <x:c r="L208" s="137" t="inlineStr">
        <x:is>
          <x:t xml:space="preserve">Comandante en Jefe de la Tercera Zona Naval</x:t>
        </x:is>
      </x:c>
      <x:c r="M208" s="137" t="n"/>
      <x:c r="N208" s="180" t="n">
        <x:f>IFERROR(VALUE(B208),9999)</x:f>
        <x:v>0</x:v>
      </x:c>
      <x:c r="O208" s="180" t="str">
        <x:f>IF(AND($D208=PARAMETROS!$B$2,$F208=PARAMETROS!$B$3,$G208&lt;&gt;"",UPPER(TRIM($K208))&lt;&gt;"NO"),"SI","NO")</x:f>
        <x:v>NO</x:v>
      </x:c>
      <x:c r="P208" s="180" t="str">
        <x:f>IF($O208="SI",COUNTIFS($O$2:O208,"SI"),"")</x:f>
      </x:c>
      <x:c r="Q208" s="180" t="str">
        <x:f>IF($O208="SI",IFERROR(INDEX('ASIGNACION AUTOMATICA'!$D:$D,MATCH($G208,'ASIGNACION AUTOMATICA'!$J:$J,0)),""),"")</x:f>
      </x:c>
    </x:row>
    <x:row r="209" s="127" customFormat="1" ht="12.75" customHeight="1">
      <x:c r="A209" s="135" t="n">
        <x:f>ROW()-1</x:f>
        <x:v>208</x:v>
      </x:c>
      <x:c r="B209" s="135" t="inlineStr">
        <x:is>
          <x:t xml:space="preserve">S/P</x:t>
        </x:is>
      </x:c>
      <x:c r="C209" s="135" t="inlineStr">
        <x:is>
          <x:t xml:space="preserve">Resto de fuentes / orden original del Maestro: MILITARES</x:t>
        </x:is>
      </x:c>
      <x:c r="D209" s="135" t="inlineStr">
        <x:is>
          <x:t xml:space="preserve">Militares</x:t>
        </x:is>
      </x:c>
      <x:c r="E209" s="135" t="inlineStr">
        <x:is>
          <x:t xml:space="preserve">General</x:t>
        </x:is>
      </x:c>
      <x:c r="F209" s="135" t="inlineStr">
        <x:is>
          <x:t xml:space="preserve">Militares</x:t>
        </x:is>
      </x:c>
      <x:c r="G209" s="135" t="n"/>
      <x:c r="H209" s="135" t="n"/>
      <x:c r="I209" s="135" t="n"/>
      <x:c r="J209" s="135" t="n"/>
      <x:c r="K209" s="221" t="inlineStr">
        <x:is>
          <x:t xml:space="preserve">Pendiente</x:t>
        </x:is>
      </x:c>
      <x:c r="L209" s="135" t="inlineStr">
        <x:is>
          <x:t xml:space="preserve">Director General de Finanzas de la Armada</x:t>
        </x:is>
      </x:c>
      <x:c r="M209" s="135" t="n"/>
      <x:c r="N209" s="180" t="n">
        <x:f>IFERROR(VALUE(B209),9999)</x:f>
        <x:v>0</x:v>
      </x:c>
      <x:c r="O209" s="180" t="str">
        <x:f>IF(AND($D209=PARAMETROS!$B$2,$F209=PARAMETROS!$B$3,$G209&lt;&gt;"",UPPER(TRIM($K209))&lt;&gt;"NO"),"SI","NO")</x:f>
        <x:v>NO</x:v>
      </x:c>
      <x:c r="P209" s="180" t="str">
        <x:f>IF($O209="SI",COUNTIFS($O$2:O209,"SI"),"")</x:f>
      </x:c>
      <x:c r="Q209" s="180" t="str">
        <x:f>IF($O209="SI",IFERROR(INDEX('ASIGNACION AUTOMATICA'!$D:$D,MATCH($G209,'ASIGNACION AUTOMATICA'!$J:$J,0)),""),"")</x:f>
      </x:c>
    </x:row>
    <x:row r="210" s="127" customFormat="1" ht="12.75" customHeight="1">
      <x:c r="A210" s="137" t="n">
        <x:f>ROW()-1</x:f>
        <x:v>209</x:v>
      </x:c>
      <x:c r="B210" s="137" t="inlineStr">
        <x:is>
          <x:t xml:space="preserve">S/P</x:t>
        </x:is>
      </x:c>
      <x:c r="C210" s="137" t="inlineStr">
        <x:is>
          <x:t xml:space="preserve">Resto de fuentes / orden original del Maestro: MILITARES</x:t>
        </x:is>
      </x:c>
      <x:c r="D210" s="137" t="inlineStr">
        <x:is>
          <x:t xml:space="preserve">Militares</x:t>
        </x:is>
      </x:c>
      <x:c r="E210" s="137" t="inlineStr">
        <x:is>
          <x:t xml:space="preserve">General</x:t>
        </x:is>
      </x:c>
      <x:c r="F210" s="137" t="inlineStr">
        <x:is>
          <x:t xml:space="preserve">Militares</x:t>
        </x:is>
      </x:c>
      <x:c r="G210" s="137" t="n"/>
      <x:c r="H210" s="137" t="n"/>
      <x:c r="I210" s="137" t="n"/>
      <x:c r="J210" s="137" t="n"/>
      <x:c r="K210" s="221" t="inlineStr">
        <x:is>
          <x:t xml:space="preserve">Pendiente</x:t>
        </x:is>
      </x:c>
      <x:c r="L210" s="137" t="inlineStr">
        <x:is>
          <x:t xml:space="preserve">Director General de los Servicios de la Armada</x:t>
        </x:is>
      </x:c>
      <x:c r="M210" s="137" t="n"/>
      <x:c r="N210" s="180" t="n">
        <x:f>IFERROR(VALUE(B210),9999)</x:f>
        <x:v>0</x:v>
      </x:c>
      <x:c r="O210" s="180" t="str">
        <x:f>IF(AND($D210=PARAMETROS!$B$2,$F210=PARAMETROS!$B$3,$G210&lt;&gt;"",UPPER(TRIM($K210))&lt;&gt;"NO"),"SI","NO")</x:f>
        <x:v>NO</x:v>
      </x:c>
      <x:c r="P210" s="180" t="str">
        <x:f>IF($O210="SI",COUNTIFS($O$2:O210,"SI"),"")</x:f>
      </x:c>
      <x:c r="Q210" s="180" t="str">
        <x:f>IF($O210="SI",IFERROR(INDEX('ASIGNACION AUTOMATICA'!$D:$D,MATCH($G210,'ASIGNACION AUTOMATICA'!$J:$J,0)),""),"")</x:f>
      </x:c>
    </x:row>
    <x:row r="211" s="127" customFormat="1" ht="12.75" customHeight="1">
      <x:c r="A211" s="135" t="n">
        <x:f>ROW()-1</x:f>
        <x:v>210</x:v>
      </x:c>
      <x:c r="B211" s="135" t="inlineStr">
        <x:is>
          <x:t xml:space="preserve">S/P</x:t>
        </x:is>
      </x:c>
      <x:c r="C211" s="135" t="inlineStr">
        <x:is>
          <x:t xml:space="preserve">Resto de fuentes / orden original del Maestro: MILITARES</x:t>
        </x:is>
      </x:c>
      <x:c r="D211" s="135" t="inlineStr">
        <x:is>
          <x:t xml:space="preserve">Militares</x:t>
        </x:is>
      </x:c>
      <x:c r="E211" s="135" t="inlineStr">
        <x:is>
          <x:t xml:space="preserve">General</x:t>
        </x:is>
      </x:c>
      <x:c r="F211" s="135" t="inlineStr">
        <x:is>
          <x:t xml:space="preserve">Militares</x:t>
        </x:is>
      </x:c>
      <x:c r="G211" s="135" t="n"/>
      <x:c r="H211" s="135" t="n"/>
      <x:c r="I211" s="135" t="n"/>
      <x:c r="J211" s="135" t="n"/>
      <x:c r="K211" s="221" t="inlineStr">
        <x:is>
          <x:t xml:space="preserve">Pendiente</x:t>
        </x:is>
      </x:c>
      <x:c r="L211" s="135" t="inlineStr">
        <x:is>
          <x:t xml:space="preserve">Auditor General de la Armada</x:t>
        </x:is>
      </x:c>
      <x:c r="M211" s="135" t="n"/>
      <x:c r="N211" s="180" t="n">
        <x:f>IFERROR(VALUE(B211),9999)</x:f>
        <x:v>0</x:v>
      </x:c>
      <x:c r="O211" s="180" t="str">
        <x:f>IF(AND($D211=PARAMETROS!$B$2,$F211=PARAMETROS!$B$3,$G211&lt;&gt;"",UPPER(TRIM($K211))&lt;&gt;"NO"),"SI","NO")</x:f>
        <x:v>NO</x:v>
      </x:c>
      <x:c r="P211" s="180" t="str">
        <x:f>IF($O211="SI",COUNTIFS($O$2:O211,"SI"),"")</x:f>
      </x:c>
      <x:c r="Q211" s="180" t="str">
        <x:f>IF($O211="SI",IFERROR(INDEX('ASIGNACION AUTOMATICA'!$D:$D,MATCH($G211,'ASIGNACION AUTOMATICA'!$J:$J,0)),""),"")</x:f>
      </x:c>
    </x:row>
    <x:row r="212" s="127" customFormat="1" ht="12.75" customHeight="1">
      <x:c r="A212" s="137" t="n">
        <x:f>ROW()-1</x:f>
        <x:v>211</x:v>
      </x:c>
      <x:c r="B212" s="137" t="inlineStr">
        <x:is>
          <x:t xml:space="preserve">S/P</x:t>
        </x:is>
      </x:c>
      <x:c r="C212" s="137" t="inlineStr">
        <x:is>
          <x:t xml:space="preserve">Resto de fuentes / orden original del Maestro: MILITARES</x:t>
        </x:is>
      </x:c>
      <x:c r="D212" s="137" t="inlineStr">
        <x:is>
          <x:t xml:space="preserve">Militares</x:t>
        </x:is>
      </x:c>
      <x:c r="E212" s="137" t="inlineStr">
        <x:is>
          <x:t xml:space="preserve">General</x:t>
        </x:is>
      </x:c>
      <x:c r="F212" s="137" t="inlineStr">
        <x:is>
          <x:t xml:space="preserve">Militares</x:t>
        </x:is>
      </x:c>
      <x:c r="G212" s="137" t="n"/>
      <x:c r="H212" s="137" t="n"/>
      <x:c r="I212" s="137" t="n"/>
      <x:c r="J212" s="137" t="n"/>
      <x:c r="K212" s="221" t="inlineStr">
        <x:is>
          <x:t xml:space="preserve">Pendiente</x:t>
        </x:is>
      </x:c>
      <x:c r="L212" s="137" t="inlineStr">
        <x:is>
          <x:t xml:space="preserve">Comandante General del Cuerpo de Infantería de Marina</x:t>
        </x:is>
      </x:c>
      <x:c r="M212" s="137" t="n"/>
      <x:c r="N212" s="180" t="n">
        <x:f>IFERROR(VALUE(B212),9999)</x:f>
        <x:v>0</x:v>
      </x:c>
      <x:c r="O212" s="180" t="str">
        <x:f>IF(AND($D212=PARAMETROS!$B$2,$F212=PARAMETROS!$B$3,$G212&lt;&gt;"",UPPER(TRIM($K212))&lt;&gt;"NO"),"SI","NO")</x:f>
        <x:v>NO</x:v>
      </x:c>
      <x:c r="P212" s="180" t="str">
        <x:f>IF($O212="SI",COUNTIFS($O$2:O212,"SI"),"")</x:f>
      </x:c>
      <x:c r="Q212" s="180" t="str">
        <x:f>IF($O212="SI",IFERROR(INDEX('ASIGNACION AUTOMATICA'!$D:$D,MATCH($G212,'ASIGNACION AUTOMATICA'!$J:$J,0)),""),"")</x:f>
      </x:c>
    </x:row>
    <x:row r="213" s="127" customFormat="1" ht="12.75" customHeight="1">
      <x:c r="A213" s="135" t="n">
        <x:f>ROW()-1</x:f>
        <x:v>212</x:v>
      </x:c>
      <x:c r="B213" s="135" t="inlineStr">
        <x:is>
          <x:t xml:space="preserve">S/P</x:t>
        </x:is>
      </x:c>
      <x:c r="C213" s="135" t="inlineStr">
        <x:is>
          <x:t xml:space="preserve">Resto de fuentes / orden original del Maestro: MILITARES</x:t>
        </x:is>
      </x:c>
      <x:c r="D213" s="135" t="inlineStr">
        <x:is>
          <x:t xml:space="preserve">Militares</x:t>
        </x:is>
      </x:c>
      <x:c r="E213" s="135" t="inlineStr">
        <x:is>
          <x:t xml:space="preserve">General</x:t>
        </x:is>
      </x:c>
      <x:c r="F213" s="135" t="inlineStr">
        <x:is>
          <x:t xml:space="preserve">Militares</x:t>
        </x:is>
      </x:c>
      <x:c r="G213" s="135" t="n"/>
      <x:c r="H213" s="135" t="n"/>
      <x:c r="I213" s="135" t="n"/>
      <x:c r="J213" s="135" t="n"/>
      <x:c r="K213" s="221" t="inlineStr">
        <x:is>
          <x:t xml:space="preserve">Pendiente</x:t>
        </x:is>
      </x:c>
      <x:c r="L213" s="135" t="inlineStr">
        <x:is>
          <x:t xml:space="preserve">Directo General del Personal de la Armada</x:t>
        </x:is>
      </x:c>
      <x:c r="M213" s="135" t="n"/>
      <x:c r="N213" s="180" t="n">
        <x:f>IFERROR(VALUE(B213),9999)</x:f>
        <x:v>0</x:v>
      </x:c>
      <x:c r="O213" s="180" t="str">
        <x:f>IF(AND($D213=PARAMETROS!$B$2,$F213=PARAMETROS!$B$3,$G213&lt;&gt;"",UPPER(TRIM($K213))&lt;&gt;"NO"),"SI","NO")</x:f>
        <x:v>NO</x:v>
      </x:c>
      <x:c r="P213" s="180" t="str">
        <x:f>IF($O213="SI",COUNTIFS($O$2:O213,"SI"),"")</x:f>
      </x:c>
      <x:c r="Q213" s="180" t="str">
        <x:f>IF($O213="SI",IFERROR(INDEX('ASIGNACION AUTOMATICA'!$D:$D,MATCH($G213,'ASIGNACION AUTOMATICA'!$J:$J,0)),""),"")</x:f>
      </x:c>
    </x:row>
    <x:row r="214" s="127" customFormat="1" ht="12.75" customHeight="1">
      <x:c r="A214" s="137" t="n">
        <x:f>ROW()-1</x:f>
        <x:v>213</x:v>
      </x:c>
      <x:c r="B214" s="137" t="inlineStr">
        <x:is>
          <x:t xml:space="preserve">S/P</x:t>
        </x:is>
      </x:c>
      <x:c r="C214" s="137" t="inlineStr">
        <x:is>
          <x:t xml:space="preserve">Resto de fuentes / orden original del Maestro: MILITARES</x:t>
        </x:is>
      </x:c>
      <x:c r="D214" s="137" t="inlineStr">
        <x:is>
          <x:t xml:space="preserve">Militares</x:t>
        </x:is>
      </x:c>
      <x:c r="E214" s="137" t="inlineStr">
        <x:is>
          <x:t xml:space="preserve">General</x:t>
        </x:is>
      </x:c>
      <x:c r="F214" s="137" t="inlineStr">
        <x:is>
          <x:t xml:space="preserve">Militares</x:t>
        </x:is>
      </x:c>
      <x:c r="G214" s="137" t="n"/>
      <x:c r="H214" s="137" t="n"/>
      <x:c r="I214" s="137" t="n"/>
      <x:c r="J214" s="137" t="n"/>
      <x:c r="K214" s="221" t="inlineStr">
        <x:is>
          <x:t xml:space="preserve">Pendiente</x:t>
        </x:is>
      </x:c>
      <x:c r="L214" s="137" t="inlineStr">
        <x:is>
          <x:t xml:space="preserve">Director de Operaciones del Estado Mayor General de la Armada</x:t>
        </x:is>
      </x:c>
      <x:c r="M214" s="137" t="n"/>
      <x:c r="N214" s="180" t="n">
        <x:f>IFERROR(VALUE(B214),9999)</x:f>
        <x:v>0</x:v>
      </x:c>
      <x:c r="O214" s="180" t="str">
        <x:f>IF(AND($D214=PARAMETROS!$B$2,$F214=PARAMETROS!$B$3,$G214&lt;&gt;"",UPPER(TRIM($K214))&lt;&gt;"NO"),"SI","NO")</x:f>
        <x:v>NO</x:v>
      </x:c>
      <x:c r="P214" s="180" t="str">
        <x:f>IF($O214="SI",COUNTIFS($O$2:O214,"SI"),"")</x:f>
      </x:c>
      <x:c r="Q214" s="180" t="str">
        <x:f>IF($O214="SI",IFERROR(INDEX('ASIGNACION AUTOMATICA'!$D:$D,MATCH($G214,'ASIGNACION AUTOMATICA'!$J:$J,0)),""),"")</x:f>
      </x:c>
    </x:row>
    <x:row r="215" s="127" customFormat="1" ht="12.75" customHeight="1">
      <x:c r="A215" s="135" t="n">
        <x:f>ROW()-1</x:f>
        <x:v>214</x:v>
      </x:c>
      <x:c r="B215" s="135" t="inlineStr">
        <x:is>
          <x:t xml:space="preserve">S/P</x:t>
        </x:is>
      </x:c>
      <x:c r="C215" s="135" t="inlineStr">
        <x:is>
          <x:t xml:space="preserve">Resto de fuentes / orden original del Maestro: MILITARES</x:t>
        </x:is>
      </x:c>
      <x:c r="D215" s="135" t="inlineStr">
        <x:is>
          <x:t xml:space="preserve">Militares</x:t>
        </x:is>
      </x:c>
      <x:c r="E215" s="135" t="inlineStr">
        <x:is>
          <x:t xml:space="preserve">General</x:t>
        </x:is>
      </x:c>
      <x:c r="F215" s="135" t="inlineStr">
        <x:is>
          <x:t xml:space="preserve">Militares</x:t>
        </x:is>
      </x:c>
      <x:c r="G215" s="135" t="n"/>
      <x:c r="H215" s="135" t="n"/>
      <x:c r="I215" s="135" t="n"/>
      <x:c r="J215" s="135" t="n"/>
      <x:c r="K215" s="221" t="inlineStr">
        <x:is>
          <x:t xml:space="preserve">Pendiente</x:t>
        </x:is>
      </x:c>
      <x:c r="L215" s="135" t="inlineStr">
        <x:is>
          <x:t xml:space="preserve">Director de Planificación del Estado Mayor General de la Armada</x:t>
        </x:is>
      </x:c>
      <x:c r="M215" s="135" t="n"/>
      <x:c r="N215" s="180" t="n">
        <x:f>IFERROR(VALUE(B215),9999)</x:f>
        <x:v>0</x:v>
      </x:c>
      <x:c r="O215" s="180" t="str">
        <x:f>IF(AND($D215=PARAMETROS!$B$2,$F215=PARAMETROS!$B$3,$G215&lt;&gt;"",UPPER(TRIM($K215))&lt;&gt;"NO"),"SI","NO")</x:f>
        <x:v>NO</x:v>
      </x:c>
      <x:c r="P215" s="180" t="str">
        <x:f>IF($O215="SI",COUNTIFS($O$2:O215,"SI"),"")</x:f>
      </x:c>
      <x:c r="Q215" s="180" t="str">
        <x:f>IF($O215="SI",IFERROR(INDEX('ASIGNACION AUTOMATICA'!$D:$D,MATCH($G215,'ASIGNACION AUTOMATICA'!$J:$J,0)),""),"")</x:f>
      </x:c>
    </x:row>
    <x:row r="216" s="127" customFormat="1" ht="12.75" customHeight="1">
      <x:c r="A216" s="137" t="n">
        <x:f>ROW()-1</x:f>
        <x:v>215</x:v>
      </x:c>
      <x:c r="B216" s="137" t="inlineStr">
        <x:is>
          <x:t xml:space="preserve">S/P</x:t>
        </x:is>
      </x:c>
      <x:c r="C216" s="137" t="inlineStr">
        <x:is>
          <x:t xml:space="preserve">Resto de fuentes / orden original del Maestro: MILITARES</x:t>
        </x:is>
      </x:c>
      <x:c r="D216" s="137" t="inlineStr">
        <x:is>
          <x:t xml:space="preserve">Militares</x:t>
        </x:is>
      </x:c>
      <x:c r="E216" s="137" t="inlineStr">
        <x:is>
          <x:t xml:space="preserve">General</x:t>
        </x:is>
      </x:c>
      <x:c r="F216" s="137" t="inlineStr">
        <x:is>
          <x:t xml:space="preserve">Militares</x:t>
        </x:is>
      </x:c>
      <x:c r="G216" s="137" t="n"/>
      <x:c r="H216" s="137" t="n"/>
      <x:c r="I216" s="137" t="n"/>
      <x:c r="J216" s="137" t="n"/>
      <x:c r="K216" s="221" t="inlineStr">
        <x:is>
          <x:t xml:space="preserve">Pendiente</x:t>
        </x:is>
      </x:c>
      <x:c r="L216" s="137" t="inlineStr">
        <x:is>
          <x:t xml:space="preserve">Secretario General de la Armada</x:t>
        </x:is>
      </x:c>
      <x:c r="M216" s="137" t="n"/>
      <x:c r="N216" s="180" t="n">
        <x:f>IFERROR(VALUE(B216),9999)</x:f>
        <x:v>0</x:v>
      </x:c>
      <x:c r="O216" s="180" t="str">
        <x:f>IF(AND($D216=PARAMETROS!$B$2,$F216=PARAMETROS!$B$3,$G216&lt;&gt;"",UPPER(TRIM($K216))&lt;&gt;"NO"),"SI","NO")</x:f>
        <x:v>NO</x:v>
      </x:c>
      <x:c r="P216" s="180" t="str">
        <x:f>IF($O216="SI",COUNTIFS($O$2:O216,"SI"),"")</x:f>
      </x:c>
      <x:c r="Q216" s="180" t="str">
        <x:f>IF($O216="SI",IFERROR(INDEX('ASIGNACION AUTOMATICA'!$D:$D,MATCH($G216,'ASIGNACION AUTOMATICA'!$J:$J,0)),""),"")</x:f>
      </x:c>
    </x:row>
    <x:row r="217" s="127" customFormat="1" ht="12.75" customHeight="1">
      <x:c r="A217" s="135" t="n">
        <x:f>ROW()-1</x:f>
        <x:v>216</x:v>
      </x:c>
      <x:c r="B217" s="135" t="inlineStr">
        <x:is>
          <x:t xml:space="preserve">S/P</x:t>
        </x:is>
      </x:c>
      <x:c r="C217" s="135" t="inlineStr">
        <x:is>
          <x:t xml:space="preserve">Resto de fuentes / orden original del Maestro: MILITARES</x:t>
        </x:is>
      </x:c>
      <x:c r="D217" s="135" t="inlineStr">
        <x:is>
          <x:t xml:space="preserve">Militares</x:t>
        </x:is>
      </x:c>
      <x:c r="E217" s="135" t="inlineStr">
        <x:is>
          <x:t xml:space="preserve">Rector</x:t>
        </x:is>
      </x:c>
      <x:c r="F217" s="135" t="inlineStr">
        <x:is>
          <x:t xml:space="preserve">Militares</x:t>
        </x:is>
      </x:c>
      <x:c r="G217" s="135" t="n"/>
      <x:c r="H217" s="135" t="n"/>
      <x:c r="I217" s="135" t="n"/>
      <x:c r="J217" s="135" t="n"/>
      <x:c r="K217" s="221" t="inlineStr">
        <x:is>
          <x:t xml:space="preserve">Pendiente</x:t>
        </x:is>
      </x:c>
      <x:c r="L217" s="135" t="inlineStr">
        <x:is>
          <x:t xml:space="preserve">Director de Abastecimiento de la Armada</x:t>
        </x:is>
      </x:c>
      <x:c r="M217" s="135" t="n"/>
      <x:c r="N217" s="180" t="n">
        <x:f>IFERROR(VALUE(B217),9999)</x:f>
        <x:v>0</x:v>
      </x:c>
      <x:c r="O217" s="180" t="str">
        <x:f>IF(AND($D217=PARAMETROS!$B$2,$F217=PARAMETROS!$B$3,$G217&lt;&gt;"",UPPER(TRIM($K217))&lt;&gt;"NO"),"SI","NO")</x:f>
        <x:v>NO</x:v>
      </x:c>
      <x:c r="P217" s="180" t="str">
        <x:f>IF($O217="SI",COUNTIFS($O$2:O217,"SI"),"")</x:f>
      </x:c>
      <x:c r="Q217" s="180" t="str">
        <x:f>IF($O217="SI",IFERROR(INDEX('ASIGNACION AUTOMATICA'!$D:$D,MATCH($G217,'ASIGNACION AUTOMATICA'!$J:$J,0)),""),"")</x:f>
      </x:c>
    </x:row>
    <x:row r="218" s="127" customFormat="1" ht="12.75" customHeight="1">
      <x:c r="A218" s="137" t="n">
        <x:f>ROW()-1</x:f>
        <x:v>217</x:v>
      </x:c>
      <x:c r="B218" s="137" t="inlineStr">
        <x:is>
          <x:t xml:space="preserve">S/P</x:t>
        </x:is>
      </x:c>
      <x:c r="C218" s="137" t="inlineStr">
        <x:is>
          <x:t xml:space="preserve">Resto de fuentes / orden original del Maestro: MILITARES</x:t>
        </x:is>
      </x:c>
      <x:c r="D218" s="137" t="inlineStr">
        <x:is>
          <x:t xml:space="preserve">Militares</x:t>
        </x:is>
      </x:c>
      <x:c r="E218" s="137" t="inlineStr">
        <x:is>
          <x:t xml:space="preserve">Rector</x:t>
        </x:is>
      </x:c>
      <x:c r="F218" s="137" t="inlineStr">
        <x:is>
          <x:t xml:space="preserve">Militares</x:t>
        </x:is>
      </x:c>
      <x:c r="G218" s="137" t="n"/>
      <x:c r="H218" s="137" t="n"/>
      <x:c r="I218" s="137" t="n"/>
      <x:c r="J218" s="137" t="n"/>
      <x:c r="K218" s="221" t="inlineStr">
        <x:is>
          <x:t xml:space="preserve">Pendiente</x:t>
        </x:is>
      </x:c>
      <x:c r="L218" s="137" t="inlineStr">
        <x:is>
          <x:t xml:space="preserve">Director de Educacion de la Armada</x:t>
        </x:is>
      </x:c>
      <x:c r="M218" s="137" t="n"/>
      <x:c r="N218" s="180" t="n">
        <x:f>IFERROR(VALUE(B218),9999)</x:f>
        <x:v>0</x:v>
      </x:c>
      <x:c r="O218" s="180" t="str">
        <x:f>IF(AND($D218=PARAMETROS!$B$2,$F218=PARAMETROS!$B$3,$G218&lt;&gt;"",UPPER(TRIM($K218))&lt;&gt;"NO"),"SI","NO")</x:f>
        <x:v>NO</x:v>
      </x:c>
      <x:c r="P218" s="180" t="str">
        <x:f>IF($O218="SI",COUNTIFS($O$2:O218,"SI"),"")</x:f>
      </x:c>
      <x:c r="Q218" s="180" t="str">
        <x:f>IF($O218="SI",IFERROR(INDEX('ASIGNACION AUTOMATICA'!$D:$D,MATCH($G218,'ASIGNACION AUTOMATICA'!$J:$J,0)),""),"")</x:f>
      </x:c>
    </x:row>
    <x:row r="219" s="127" customFormat="1" ht="12.75" customHeight="1">
      <x:c r="A219" s="135" t="n">
        <x:f>ROW()-1</x:f>
        <x:v>218</x:v>
      </x:c>
      <x:c r="B219" s="135" t="inlineStr">
        <x:is>
          <x:t xml:space="preserve">S/P</x:t>
        </x:is>
      </x:c>
      <x:c r="C219" s="135" t="inlineStr">
        <x:is>
          <x:t xml:space="preserve">Resto de fuentes / orden original del Maestro: MILITARES</x:t>
        </x:is>
      </x:c>
      <x:c r="D219" s="135" t="inlineStr">
        <x:is>
          <x:t xml:space="preserve">Militares</x:t>
        </x:is>
      </x:c>
      <x:c r="E219" s="135" t="inlineStr">
        <x:is>
          <x:t xml:space="preserve">Rector</x:t>
        </x:is>
      </x:c>
      <x:c r="F219" s="135" t="inlineStr">
        <x:is>
          <x:t xml:space="preserve">Militares</x:t>
        </x:is>
      </x:c>
      <x:c r="G219" s="135" t="n"/>
      <x:c r="H219" s="135" t="n"/>
      <x:c r="I219" s="135" t="n"/>
      <x:c r="J219" s="135" t="n"/>
      <x:c r="K219" s="221" t="inlineStr">
        <x:is>
          <x:t xml:space="preserve">Pendiente</x:t>
        </x:is>
      </x:c>
      <x:c r="L219" s="135" t="inlineStr">
        <x:is>
          <x:t xml:space="preserve">Director de Ingeniería y Sistemas Navales</x:t>
        </x:is>
      </x:c>
      <x:c r="M219" s="135" t="n"/>
      <x:c r="N219" s="180" t="n">
        <x:f>IFERROR(VALUE(B219),9999)</x:f>
        <x:v>0</x:v>
      </x:c>
      <x:c r="O219" s="180" t="str">
        <x:f>IF(AND($D219=PARAMETROS!$B$2,$F219=PARAMETROS!$B$3,$G219&lt;&gt;"",UPPER(TRIM($K219))&lt;&gt;"NO"),"SI","NO")</x:f>
        <x:v>NO</x:v>
      </x:c>
      <x:c r="P219" s="180" t="str">
        <x:f>IF($O219="SI",COUNTIFS($O$2:O219,"SI"),"")</x:f>
      </x:c>
      <x:c r="Q219" s="180" t="str">
        <x:f>IF($O219="SI",IFERROR(INDEX('ASIGNACION AUTOMATICA'!$D:$D,MATCH($G219,'ASIGNACION AUTOMATICA'!$J:$J,0)),""),"")</x:f>
      </x:c>
    </x:row>
    <x:row r="220" s="127" customFormat="1" ht="12.75" customHeight="1">
      <x:c r="A220" s="137" t="n">
        <x:f>ROW()-1</x:f>
        <x:v>219</x:v>
      </x:c>
      <x:c r="B220" s="137" t="inlineStr">
        <x:is>
          <x:t xml:space="preserve">S/P</x:t>
        </x:is>
      </x:c>
      <x:c r="C220" s="137" t="inlineStr">
        <x:is>
          <x:t xml:space="preserve">Resto de fuentes / orden original del Maestro: MILITARES</x:t>
        </x:is>
      </x:c>
      <x:c r="D220" s="137" t="inlineStr">
        <x:is>
          <x:t xml:space="preserve">Militares</x:t>
        </x:is>
      </x:c>
      <x:c r="E220" s="137" t="inlineStr">
        <x:is>
          <x:t xml:space="preserve">Rector</x:t>
        </x:is>
      </x:c>
      <x:c r="F220" s="137" t="inlineStr">
        <x:is>
          <x:t xml:space="preserve">Militares</x:t>
        </x:is>
      </x:c>
      <x:c r="G220" s="137" t="n"/>
      <x:c r="H220" s="137" t="n"/>
      <x:c r="I220" s="137" t="n"/>
      <x:c r="J220" s="137" t="n"/>
      <x:c r="K220" s="221" t="inlineStr">
        <x:is>
          <x:t xml:space="preserve">Pendiente</x:t>
        </x:is>
      </x:c>
      <x:c r="L220" s="137" t="inlineStr">
        <x:is>
          <x:t xml:space="preserve">Director de Inteligencia de la Armada</x:t>
        </x:is>
      </x:c>
      <x:c r="M220" s="137" t="n"/>
      <x:c r="N220" s="180" t="n">
        <x:f>IFERROR(VALUE(B220),9999)</x:f>
        <x:v>0</x:v>
      </x:c>
      <x:c r="O220" s="180" t="str">
        <x:f>IF(AND($D220=PARAMETROS!$B$2,$F220=PARAMETROS!$B$3,$G220&lt;&gt;"",UPPER(TRIM($K220))&lt;&gt;"NO"),"SI","NO")</x:f>
        <x:v>NO</x:v>
      </x:c>
      <x:c r="P220" s="180" t="str">
        <x:f>IF($O220="SI",COUNTIFS($O$2:O220,"SI"),"")</x:f>
      </x:c>
      <x:c r="Q220" s="180" t="str">
        <x:f>IF($O220="SI",IFERROR(INDEX('ASIGNACION AUTOMATICA'!$D:$D,MATCH($G220,'ASIGNACION AUTOMATICA'!$J:$J,0)),""),"")</x:f>
      </x:c>
    </x:row>
    <x:row r="221" s="127" customFormat="1" ht="12.75" customHeight="1">
      <x:c r="A221" s="135" t="n">
        <x:f>ROW()-1</x:f>
        <x:v>220</x:v>
      </x:c>
      <x:c r="B221" s="135" t="inlineStr">
        <x:is>
          <x:t xml:space="preserve">S/P</x:t>
        </x:is>
      </x:c>
      <x:c r="C221" s="135" t="inlineStr">
        <x:is>
          <x:t xml:space="preserve">Resto de fuentes / orden original del Maestro: MILITARES</x:t>
        </x:is>
      </x:c>
      <x:c r="D221" s="135" t="inlineStr">
        <x:is>
          <x:t xml:space="preserve">Militares</x:t>
        </x:is>
      </x:c>
      <x:c r="E221" s="135" t="inlineStr">
        <x:is>
          <x:t xml:space="preserve">Rector</x:t>
        </x:is>
      </x:c>
      <x:c r="F221" s="135" t="inlineStr">
        <x:is>
          <x:t xml:space="preserve">Militares</x:t>
        </x:is>
      </x:c>
      <x:c r="G221" s="135" t="n"/>
      <x:c r="H221" s="135" t="n"/>
      <x:c r="I221" s="135" t="n"/>
      <x:c r="J221" s="135" t="n"/>
      <x:c r="K221" s="221" t="inlineStr">
        <x:is>
          <x:t xml:space="preserve">Pendiente</x:t>
        </x:is>
      </x:c>
      <x:c r="L221" s="135" t="inlineStr">
        <x:is>
          <x:t xml:space="preserve">Director de Intereses Marítimos y Medio Ambiente Acuático</x:t>
        </x:is>
      </x:c>
      <x:c r="M221" s="135" t="n"/>
      <x:c r="N221" s="180" t="n">
        <x:f>IFERROR(VALUE(B221),9999)</x:f>
        <x:v>0</x:v>
      </x:c>
      <x:c r="O221" s="180" t="str">
        <x:f>IF(AND($D221=PARAMETROS!$B$2,$F221=PARAMETROS!$B$3,$G221&lt;&gt;"",UPPER(TRIM($K221))&lt;&gt;"NO"),"SI","NO")</x:f>
        <x:v>NO</x:v>
      </x:c>
      <x:c r="P221" s="180" t="str">
        <x:f>IF($O221="SI",COUNTIFS($O$2:O221,"SI"),"")</x:f>
      </x:c>
      <x:c r="Q221" s="180" t="str">
        <x:f>IF($O221="SI",IFERROR(INDEX('ASIGNACION AUTOMATICA'!$D:$D,MATCH($G221,'ASIGNACION AUTOMATICA'!$J:$J,0)),""),"")</x:f>
      </x:c>
    </x:row>
    <x:row r="222" s="127" customFormat="1" ht="12.75" customHeight="1">
      <x:c r="A222" s="137" t="n">
        <x:f>ROW()-1</x:f>
        <x:v>221</x:v>
      </x:c>
      <x:c r="B222" s="137" t="inlineStr">
        <x:is>
          <x:t xml:space="preserve">S/P</x:t>
        </x:is>
      </x:c>
      <x:c r="C222" s="137" t="inlineStr">
        <x:is>
          <x:t xml:space="preserve">Resto de fuentes / orden original del Maestro: MILITARES</x:t>
        </x:is>
      </x:c>
      <x:c r="D222" s="137" t="inlineStr">
        <x:is>
          <x:t xml:space="preserve">Militares</x:t>
        </x:is>
      </x:c>
      <x:c r="E222" s="137" t="inlineStr">
        <x:is>
          <x:t xml:space="preserve">Rector</x:t>
        </x:is>
      </x:c>
      <x:c r="F222" s="137" t="inlineStr">
        <x:is>
          <x:t xml:space="preserve">Militares</x:t>
        </x:is>
      </x:c>
      <x:c r="G222" s="137" t="n"/>
      <x:c r="H222" s="137" t="n"/>
      <x:c r="I222" s="137" t="n"/>
      <x:c r="J222" s="137" t="n"/>
      <x:c r="K222" s="221" t="inlineStr">
        <x:is>
          <x:t xml:space="preserve">Pendiente</x:t>
        </x:is>
      </x:c>
      <x:c r="L222" s="137" t="inlineStr">
        <x:is>
          <x:t xml:space="preserve">Director de Programas Investigación y Desarrollo de la Armada</x:t>
        </x:is>
      </x:c>
      <x:c r="M222" s="137" t="n"/>
      <x:c r="N222" s="180" t="n">
        <x:f>IFERROR(VALUE(B222),9999)</x:f>
        <x:v>0</x:v>
      </x:c>
      <x:c r="O222" s="180" t="str">
        <x:f>IF(AND($D222=PARAMETROS!$B$2,$F222=PARAMETROS!$B$3,$G222&lt;&gt;"",UPPER(TRIM($K222))&lt;&gt;"NO"),"SI","NO")</x:f>
        <x:v>NO</x:v>
      </x:c>
      <x:c r="P222" s="180" t="str">
        <x:f>IF($O222="SI",COUNTIFS($O$2:O222,"SI"),"")</x:f>
      </x:c>
      <x:c r="Q222" s="180" t="str">
        <x:f>IF($O222="SI",IFERROR(INDEX('ASIGNACION AUTOMATICA'!$D:$D,MATCH($G222,'ASIGNACION AUTOMATICA'!$J:$J,0)),""),"")</x:f>
      </x:c>
    </x:row>
    <x:row r="223" s="127" customFormat="1" ht="12.75" customHeight="1">
      <x:c r="A223" s="135" t="n">
        <x:f>ROW()-1</x:f>
        <x:v>222</x:v>
      </x:c>
      <x:c r="B223" s="135" t="inlineStr">
        <x:is>
          <x:t xml:space="preserve">S/P</x:t>
        </x:is>
      </x:c>
      <x:c r="C223" s="135" t="inlineStr">
        <x:is>
          <x:t xml:space="preserve">Resto de fuentes / orden original del Maestro: MILITARES</x:t>
        </x:is>
      </x:c>
      <x:c r="D223" s="135" t="inlineStr">
        <x:is>
          <x:t xml:space="preserve">Militares</x:t>
        </x:is>
      </x:c>
      <x:c r="E223" s="135" t="inlineStr">
        <x:is>
          <x:t xml:space="preserve">Rector</x:t>
        </x:is>
      </x:c>
      <x:c r="F223" s="135" t="inlineStr">
        <x:is>
          <x:t xml:space="preserve">Militares</x:t>
        </x:is>
      </x:c>
      <x:c r="G223" s="135" t="n"/>
      <x:c r="H223" s="135" t="n"/>
      <x:c r="I223" s="135" t="n"/>
      <x:c r="J223" s="135" t="n"/>
      <x:c r="K223" s="221" t="inlineStr">
        <x:is>
          <x:t xml:space="preserve">Pendiente</x:t>
        </x:is>
      </x:c>
      <x:c r="L223" s="135" t="inlineStr">
        <x:is>
          <x:t xml:space="preserve">Director de Recuperación de Unidades de la Armada</x:t>
        </x:is>
      </x:c>
      <x:c r="M223" s="135" t="n"/>
      <x:c r="N223" s="180" t="n">
        <x:f>IFERROR(VALUE(B223),9999)</x:f>
        <x:v>0</x:v>
      </x:c>
      <x:c r="O223" s="180" t="str">
        <x:f>IF(AND($D223=PARAMETROS!$B$2,$F223=PARAMETROS!$B$3,$G223&lt;&gt;"",UPPER(TRIM($K223))&lt;&gt;"NO"),"SI","NO")</x:f>
        <x:v>NO</x:v>
      </x:c>
      <x:c r="P223" s="180" t="str">
        <x:f>IF($O223="SI",COUNTIFS($O$2:O223,"SI"),"")</x:f>
      </x:c>
      <x:c r="Q223" s="180" t="str">
        <x:f>IF($O223="SI",IFERROR(INDEX('ASIGNACION AUTOMATICA'!$D:$D,MATCH($G223,'ASIGNACION AUTOMATICA'!$J:$J,0)),""),"")</x:f>
      </x:c>
    </x:row>
    <x:row r="224" s="127" customFormat="1" ht="12.75" customHeight="1">
      <x:c r="A224" s="137" t="n">
        <x:f>ROW()-1</x:f>
        <x:v>223</x:v>
      </x:c>
      <x:c r="B224" s="137" t="inlineStr">
        <x:is>
          <x:t xml:space="preserve">S/P</x:t>
        </x:is>
      </x:c>
      <x:c r="C224" s="137" t="inlineStr">
        <x:is>
          <x:t xml:space="preserve">Resto de fuentes / orden original del Maestro: MILITARES</x:t>
        </x:is>
      </x:c>
      <x:c r="D224" s="137" t="inlineStr">
        <x:is>
          <x:t xml:space="preserve">Militares</x:t>
        </x:is>
      </x:c>
      <x:c r="E224" s="137" t="inlineStr">
        <x:is>
          <x:t xml:space="preserve">Rector</x:t>
        </x:is>
      </x:c>
      <x:c r="F224" s="137" t="inlineStr">
        <x:is>
          <x:t xml:space="preserve">Militares</x:t>
        </x:is>
      </x:c>
      <x:c r="G224" s="137" t="n"/>
      <x:c r="H224" s="137" t="n"/>
      <x:c r="I224" s="137" t="n"/>
      <x:c r="J224" s="137" t="n"/>
      <x:c r="K224" s="221" t="inlineStr">
        <x:is>
          <x:t xml:space="preserve">Pendiente</x:t>
        </x:is>
      </x:c>
      <x:c r="L224" s="137" t="inlineStr">
        <x:is>
          <x:t xml:space="preserve">Director de Sanidad de la Armada</x:t>
        </x:is>
      </x:c>
      <x:c r="M224" s="137" t="n"/>
      <x:c r="N224" s="180" t="n">
        <x:f>IFERROR(VALUE(B224),9999)</x:f>
        <x:v>0</x:v>
      </x:c>
      <x:c r="O224" s="180" t="str">
        <x:f>IF(AND($D224=PARAMETROS!$B$2,$F224=PARAMETROS!$B$3,$G224&lt;&gt;"",UPPER(TRIM($K224))&lt;&gt;"NO"),"SI","NO")</x:f>
        <x:v>NO</x:v>
      </x:c>
      <x:c r="P224" s="180" t="str">
        <x:f>IF($O224="SI",COUNTIFS($O$2:O224,"SI"),"")</x:f>
      </x:c>
      <x:c r="Q224" s="180" t="str">
        <x:f>IF($O224="SI",IFERROR(INDEX('ASIGNACION AUTOMATICA'!$D:$D,MATCH($G224,'ASIGNACION AUTOMATICA'!$J:$J,0)),""),"")</x:f>
      </x:c>
    </x:row>
    <x:row r="225" s="127" customFormat="1" ht="12.75" customHeight="1">
      <x:c r="A225" s="135" t="n">
        <x:f>ROW()-1</x:f>
        <x:v>224</x:v>
      </x:c>
      <x:c r="B225" s="135" t="inlineStr">
        <x:is>
          <x:t xml:space="preserve">S/P</x:t>
        </x:is>
      </x:c>
      <x:c r="C225" s="135" t="inlineStr">
        <x:is>
          <x:t xml:space="preserve">Resto de fuentes / orden original del Maestro: MILITARES</x:t>
        </x:is>
      </x:c>
      <x:c r="D225" s="135" t="inlineStr">
        <x:is>
          <x:t xml:space="preserve">Militares</x:t>
        </x:is>
      </x:c>
      <x:c r="E225" s="135" t="inlineStr">
        <x:is>
          <x:t xml:space="preserve">Rector</x:t>
        </x:is>
      </x:c>
      <x:c r="F225" s="135" t="inlineStr">
        <x:is>
          <x:t xml:space="preserve">Militares</x:t>
        </x:is>
      </x:c>
      <x:c r="G225" s="135" t="n"/>
      <x:c r="H225" s="135" t="n"/>
      <x:c r="I225" s="135" t="n"/>
      <x:c r="J225" s="135" t="n"/>
      <x:c r="K225" s="221" t="inlineStr">
        <x:is>
          <x:t xml:space="preserve">Pendiente</x:t>
        </x:is>
      </x:c>
      <x:c r="L225" s="135" t="inlineStr">
        <x:is>
          <x:t xml:space="preserve">Director de Seguridad y Operaciones Marítimas</x:t>
        </x:is>
      </x:c>
      <x:c r="M225" s="135" t="n"/>
      <x:c r="N225" s="180" t="n">
        <x:f>IFERROR(VALUE(B225),9999)</x:f>
        <x:v>0</x:v>
      </x:c>
      <x:c r="O225" s="180" t="str">
        <x:f>IF(AND($D225=PARAMETROS!$B$2,$F225=PARAMETROS!$B$3,$G225&lt;&gt;"",UPPER(TRIM($K225))&lt;&gt;"NO"),"SI","NO")</x:f>
        <x:v>NO</x:v>
      </x:c>
      <x:c r="P225" s="180" t="str">
        <x:f>IF($O225="SI",COUNTIFS($O$2:O225,"SI"),"")</x:f>
      </x:c>
      <x:c r="Q225" s="180" t="str">
        <x:f>IF($O225="SI",IFERROR(INDEX('ASIGNACION AUTOMATICA'!$D:$D,MATCH($G225,'ASIGNACION AUTOMATICA'!$J:$J,0)),""),"")</x:f>
      </x:c>
    </x:row>
    <x:row r="226" s="127" customFormat="1" ht="12.75" customHeight="1">
      <x:c r="A226" s="137" t="n">
        <x:f>ROW()-1</x:f>
        <x:v>225</x:v>
      </x:c>
      <x:c r="B226" s="137" t="inlineStr">
        <x:is>
          <x:t xml:space="preserve">S/P</x:t>
        </x:is>
      </x:c>
      <x:c r="C226" s="137" t="inlineStr">
        <x:is>
          <x:t xml:space="preserve">Resto de fuentes / orden original del Maestro: MILITARES</x:t>
        </x:is>
      </x:c>
      <x:c r="D226" s="137" t="inlineStr">
        <x:is>
          <x:t xml:space="preserve">Militares</x:t>
        </x:is>
      </x:c>
      <x:c r="E226" s="137" t="n"/>
      <x:c r="F226" s="137" t="inlineStr">
        <x:is>
          <x:t xml:space="preserve">Militares</x:t>
        </x:is>
      </x:c>
      <x:c r="G226" s="137" t="n"/>
      <x:c r="H226" s="137" t="n"/>
      <x:c r="I226" s="137" t="n"/>
      <x:c r="J226" s="137" t="n"/>
      <x:c r="K226" s="221" t="inlineStr">
        <x:is>
          <x:t xml:space="preserve">Pendiente</x:t>
        </x:is>
      </x:c>
      <x:c r="L226" s="137" t="inlineStr">
        <x:is>
          <x:t xml:space="preserve">Jefe Depto. Diprida</x:t>
        </x:is>
      </x:c>
      <x:c r="M226" s="137" t="n"/>
      <x:c r="N226" s="180" t="n">
        <x:f>IFERROR(VALUE(B226),9999)</x:f>
        <x:v>0</x:v>
      </x:c>
      <x:c r="O226" s="180" t="str">
        <x:f>IF(AND($D226=PARAMETROS!$B$2,$F226=PARAMETROS!$B$3,$G226&lt;&gt;"",UPPER(TRIM($K226))&lt;&gt;"NO"),"SI","NO")</x:f>
        <x:v>NO</x:v>
      </x:c>
      <x:c r="P226" s="180" t="str">
        <x:f>IF($O226="SI",COUNTIFS($O$2:O226,"SI"),"")</x:f>
      </x:c>
      <x:c r="Q226" s="180" t="str">
        <x:f>IF($O226="SI",IFERROR(INDEX('ASIGNACION AUTOMATICA'!$D:$D,MATCH($G226,'ASIGNACION AUTOMATICA'!$J:$J,0)),""),"")</x:f>
      </x:c>
    </x:row>
    <x:row r="227" s="127" customFormat="1" ht="12.75" customHeight="1">
      <x:c r="A227" s="135" t="n">
        <x:f>ROW()-1</x:f>
        <x:v>226</x:v>
      </x:c>
      <x:c r="B227" s="135" t="inlineStr">
        <x:is>
          <x:t xml:space="preserve">S/P</x:t>
        </x:is>
      </x:c>
      <x:c r="C227" s="135" t="inlineStr">
        <x:is>
          <x:t xml:space="preserve">Resto de fuentes / orden original del Maestro: MILITARES</x:t>
        </x:is>
      </x:c>
      <x:c r="D227" s="135" t="inlineStr">
        <x:is>
          <x:t xml:space="preserve">Militares</x:t>
        </x:is>
      </x:c>
      <x:c r="E227" s="135" t="n"/>
      <x:c r="F227" s="135" t="inlineStr">
        <x:is>
          <x:t xml:space="preserve">Militares</x:t>
        </x:is>
      </x:c>
      <x:c r="G227" s="135" t="n"/>
      <x:c r="H227" s="135" t="n"/>
      <x:c r="I227" s="135" t="n"/>
      <x:c r="J227" s="135" t="n"/>
      <x:c r="K227" s="221" t="inlineStr">
        <x:is>
          <x:t xml:space="preserve">Pendiente</x:t>
        </x:is>
      </x:c>
      <x:c r="L227" s="135" t="inlineStr">
        <x:is>
          <x:t xml:space="preserve">Jefe Ito Construcciones</x:t>
        </x:is>
      </x:c>
      <x:c r="M227" s="135" t="n"/>
      <x:c r="N227" s="180" t="n">
        <x:f>IFERROR(VALUE(B227),9999)</x:f>
        <x:v>0</x:v>
      </x:c>
      <x:c r="O227" s="180" t="str">
        <x:f>IF(AND($D227=PARAMETROS!$B$2,$F227=PARAMETROS!$B$3,$G227&lt;&gt;"",UPPER(TRIM($K227))&lt;&gt;"NO"),"SI","NO")</x:f>
        <x:v>NO</x:v>
      </x:c>
      <x:c r="P227" s="180" t="str">
        <x:f>IF($O227="SI",COUNTIFS($O$2:O227,"SI"),"")</x:f>
      </x:c>
      <x:c r="Q227" s="180" t="str">
        <x:f>IF($O227="SI",IFERROR(INDEX('ASIGNACION AUTOMATICA'!$D:$D,MATCH($G227,'ASIGNACION AUTOMATICA'!$J:$J,0)),""),"")</x:f>
      </x:c>
    </x:row>
    <x:row r="228" s="127" customFormat="1" ht="12.75" customHeight="1">
      <x:c r="A228" s="137" t="n">
        <x:f>ROW()-1</x:f>
        <x:v>227</x:v>
      </x:c>
      <x:c r="B228" s="137" t="inlineStr">
        <x:is>
          <x:t xml:space="preserve">S/P</x:t>
        </x:is>
      </x:c>
      <x:c r="C228" s="137" t="inlineStr">
        <x:is>
          <x:t xml:space="preserve">Resto de fuentes / orden original del Maestro: MILITARES</x:t>
        </x:is>
      </x:c>
      <x:c r="D228" s="137" t="inlineStr">
        <x:is>
          <x:t xml:space="preserve">Militares</x:t>
        </x:is>
      </x:c>
      <x:c r="E228" s="137" t="n"/>
      <x:c r="F228" s="137" t="inlineStr">
        <x:is>
          <x:t xml:space="preserve">Militares</x:t>
        </x:is>
      </x:c>
      <x:c r="G228" s="137" t="n"/>
      <x:c r="H228" s="137" t="n"/>
      <x:c r="I228" s="137" t="n"/>
      <x:c r="J228" s="137" t="n"/>
      <x:c r="K228" s="221" t="inlineStr">
        <x:is>
          <x:t xml:space="preserve">Pendiente</x:t>
        </x:is>
      </x:c>
      <x:c r="L228" s="137" t="inlineStr">
        <x:is>
          <x:t xml:space="preserve">Jefe Proyecto Diprida</x:t>
        </x:is>
      </x:c>
      <x:c r="M228" s="137" t="n"/>
      <x:c r="N228" s="180" t="n">
        <x:f>IFERROR(VALUE(B228),9999)</x:f>
        <x:v>0</x:v>
      </x:c>
      <x:c r="O228" s="180" t="str">
        <x:f>IF(AND($D228=PARAMETROS!$B$2,$F228=PARAMETROS!$B$3,$G228&lt;&gt;"",UPPER(TRIM($K228))&lt;&gt;"NO"),"SI","NO")</x:f>
        <x:v>NO</x:v>
      </x:c>
      <x:c r="P228" s="180" t="str">
        <x:f>IF($O228="SI",COUNTIFS($O$2:O228,"SI"),"")</x:f>
      </x:c>
      <x:c r="Q228" s="180" t="str">
        <x:f>IF($O228="SI",IFERROR(INDEX('ASIGNACION AUTOMATICA'!$D:$D,MATCH($G228,'ASIGNACION AUTOMATICA'!$J:$J,0)),""),"")</x:f>
      </x:c>
    </x:row>
    <x:row r="229" s="127" customFormat="1" ht="12.75" customHeight="1">
      <x:c r="A229" s="135" t="n">
        <x:f>ROW()-1</x:f>
        <x:v>228</x:v>
      </x:c>
      <x:c r="B229" s="135" t="inlineStr">
        <x:is>
          <x:t xml:space="preserve">S/P</x:t>
        </x:is>
      </x:c>
      <x:c r="C229" s="135" t="inlineStr">
        <x:is>
          <x:t xml:space="preserve">Resto de fuentes / orden original del Maestro: MILITARES</x:t>
        </x:is>
      </x:c>
      <x:c r="D229" s="135" t="inlineStr">
        <x:is>
          <x:t xml:space="preserve">Militares</x:t>
        </x:is>
      </x:c>
      <x:c r="E229" s="135" t="n"/>
      <x:c r="F229" s="135" t="inlineStr">
        <x:is>
          <x:t xml:space="preserve">Militares</x:t>
        </x:is>
      </x:c>
      <x:c r="G229" s="135" t="n"/>
      <x:c r="H229" s="135" t="n"/>
      <x:c r="I229" s="135" t="n"/>
      <x:c r="J229" s="135" t="n"/>
      <x:c r="K229" s="221" t="inlineStr">
        <x:is>
          <x:t xml:space="preserve">Pendiente</x:t>
        </x:is>
      </x:c>
      <x:c r="L229" s="135" t="inlineStr">
        <x:is>
          <x:t xml:space="preserve">Jefe Proyecto Diprida</x:t>
        </x:is>
      </x:c>
      <x:c r="M229" s="135" t="n"/>
      <x:c r="N229" s="180" t="n">
        <x:f>IFERROR(VALUE(B229),9999)</x:f>
        <x:v>0</x:v>
      </x:c>
      <x:c r="O229" s="180" t="str">
        <x:f>IF(AND($D229=PARAMETROS!$B$2,$F229=PARAMETROS!$B$3,$G229&lt;&gt;"",UPPER(TRIM($K229))&lt;&gt;"NO"),"SI","NO")</x:f>
        <x:v>NO</x:v>
      </x:c>
      <x:c r="P229" s="180" t="str">
        <x:f>IF($O229="SI",COUNTIFS($O$2:O229,"SI"),"")</x:f>
      </x:c>
      <x:c r="Q229" s="180" t="str">
        <x:f>IF($O229="SI",IFERROR(INDEX('ASIGNACION AUTOMATICA'!$D:$D,MATCH($G229,'ASIGNACION AUTOMATICA'!$J:$J,0)),""),"")</x:f>
      </x:c>
    </x:row>
    <x:row r="230" s="127" customFormat="1" ht="12.75" customHeight="1">
      <x:c r="A230" s="137" t="n">
        <x:f>ROW()-1</x:f>
        <x:v>229</x:v>
      </x:c>
      <x:c r="B230" s="137" t="inlineStr">
        <x:is>
          <x:t xml:space="preserve">S/P</x:t>
        </x:is>
      </x:c>
      <x:c r="C230" s="137" t="inlineStr">
        <x:is>
          <x:t xml:space="preserve">Resto de fuentes / orden original del Maestro: MILITARES</x:t>
        </x:is>
      </x:c>
      <x:c r="D230" s="137" t="inlineStr">
        <x:is>
          <x:t xml:space="preserve">Militares</x:t>
        </x:is>
      </x:c>
      <x:c r="E230" s="137" t="n"/>
      <x:c r="F230" s="137" t="inlineStr">
        <x:is>
          <x:t xml:space="preserve">Militares</x:t>
        </x:is>
      </x:c>
      <x:c r="G230" s="137" t="n"/>
      <x:c r="H230" s="137" t="n"/>
      <x:c r="I230" s="137" t="n"/>
      <x:c r="J230" s="137" t="n"/>
      <x:c r="K230" s="221" t="inlineStr">
        <x:is>
          <x:t xml:space="preserve">Pendiente</x:t>
        </x:is>
      </x:c>
      <x:c r="L230" s="137" t="inlineStr">
        <x:is>
          <x:t xml:space="preserve">Jefe Proyecto Diprida</x:t>
        </x:is>
      </x:c>
      <x:c r="M230" s="137" t="n"/>
      <x:c r="N230" s="180" t="n">
        <x:f>IFERROR(VALUE(B230),9999)</x:f>
        <x:v>0</x:v>
      </x:c>
      <x:c r="O230" s="180" t="str">
        <x:f>IF(AND($D230=PARAMETROS!$B$2,$F230=PARAMETROS!$B$3,$G230&lt;&gt;"",UPPER(TRIM($K230))&lt;&gt;"NO"),"SI","NO")</x:f>
        <x:v>NO</x:v>
      </x:c>
      <x:c r="P230" s="180" t="str">
        <x:f>IF($O230="SI",COUNTIFS($O$2:O230,"SI"),"")</x:f>
      </x:c>
      <x:c r="Q230" s="180" t="str">
        <x:f>IF($O230="SI",IFERROR(INDEX('ASIGNACION AUTOMATICA'!$D:$D,MATCH($G230,'ASIGNACION AUTOMATICA'!$J:$J,0)),""),"")</x:f>
      </x:c>
    </x:row>
    <x:row r="231" s="127" customFormat="1" ht="12.75" customHeight="1">
      <x:c r="A231" s="135" t="n">
        <x:f>ROW()-1</x:f>
        <x:v>230</x:v>
      </x:c>
      <x:c r="B231" s="135" t="inlineStr">
        <x:is>
          <x:t xml:space="preserve">S/P</x:t>
        </x:is>
      </x:c>
      <x:c r="C231" s="135" t="inlineStr">
        <x:is>
          <x:t xml:space="preserve">Resto de fuentes / orden original del Maestro: MILITARES</x:t>
        </x:is>
      </x:c>
      <x:c r="D231" s="135" t="inlineStr">
        <x:is>
          <x:t xml:space="preserve">Militares</x:t>
        </x:is>
      </x:c>
      <x:c r="E231" s="135" t="n"/>
      <x:c r="F231" s="135" t="inlineStr">
        <x:is>
          <x:t xml:space="preserve">Militares</x:t>
        </x:is>
      </x:c>
      <x:c r="G231" s="135" t="n"/>
      <x:c r="H231" s="135" t="n"/>
      <x:c r="I231" s="135" t="n"/>
      <x:c r="J231" s="135" t="n"/>
      <x:c r="K231" s="221" t="inlineStr">
        <x:is>
          <x:t xml:space="preserve">Pendiente</x:t>
        </x:is>
      </x:c>
      <x:c r="L231" s="135" t="inlineStr">
        <x:is>
          <x:t xml:space="preserve">Agregado de Defensa Ajdunto y Naval de Perú</x:t>
        </x:is>
      </x:c>
      <x:c r="M231" s="135" t="n"/>
      <x:c r="N231" s="180" t="n">
        <x:f>IFERROR(VALUE(B231),9999)</x:f>
        <x:v>0</x:v>
      </x:c>
      <x:c r="O231" s="180" t="str">
        <x:f>IF(AND($D231=PARAMETROS!$B$2,$F231=PARAMETROS!$B$3,$G231&lt;&gt;"",UPPER(TRIM($K231))&lt;&gt;"NO"),"SI","NO")</x:f>
        <x:v>NO</x:v>
      </x:c>
      <x:c r="P231" s="180" t="str">
        <x:f>IF($O231="SI",COUNTIFS($O$2:O231,"SI"),"")</x:f>
      </x:c>
      <x:c r="Q231" s="180" t="str">
        <x:f>IF($O231="SI",IFERROR(INDEX('ASIGNACION AUTOMATICA'!$D:$D,MATCH($G231,'ASIGNACION AUTOMATICA'!$J:$J,0)),""),"")</x:f>
      </x:c>
    </x:row>
    <x:row r="232" s="127" customFormat="1" ht="12.75" customHeight="1">
      <x:c r="A232" s="137" t="n">
        <x:f>ROW()-1</x:f>
        <x:v>231</x:v>
      </x:c>
      <x:c r="B232" s="137" t="inlineStr">
        <x:is>
          <x:t xml:space="preserve">S/P</x:t>
        </x:is>
      </x:c>
      <x:c r="C232" s="137" t="inlineStr">
        <x:is>
          <x:t xml:space="preserve">Resto de fuentes / orden original del Maestro: MILITARES</x:t>
        </x:is>
      </x:c>
      <x:c r="D232" s="137" t="inlineStr">
        <x:is>
          <x:t xml:space="preserve">Militares</x:t>
        </x:is>
      </x:c>
      <x:c r="E232" s="137" t="n"/>
      <x:c r="F232" s="137" t="inlineStr">
        <x:is>
          <x:t xml:space="preserve">Militares</x:t>
        </x:is>
      </x:c>
      <x:c r="G232" s="137" t="n"/>
      <x:c r="H232" s="137" t="n"/>
      <x:c r="I232" s="137" t="n"/>
      <x:c r="J232" s="137" t="n"/>
      <x:c r="K232" s="221" t="inlineStr">
        <x:is>
          <x:t xml:space="preserve">Pendiente</x:t>
        </x:is>
      </x:c>
      <x:c r="L232" s="137" t="inlineStr">
        <x:is>
          <x:t xml:space="preserve">Agregado de Defensa de Alemania</x:t>
        </x:is>
      </x:c>
      <x:c r="M232" s="137" t="n"/>
      <x:c r="N232" s="180" t="n">
        <x:f>IFERROR(VALUE(B232),9999)</x:f>
        <x:v>0</x:v>
      </x:c>
      <x:c r="O232" s="180" t="str">
        <x:f>IF(AND($D232=PARAMETROS!$B$2,$F232=PARAMETROS!$B$3,$G232&lt;&gt;"",UPPER(TRIM($K232))&lt;&gt;"NO"),"SI","NO")</x:f>
        <x:v>NO</x:v>
      </x:c>
      <x:c r="P232" s="180" t="str">
        <x:f>IF($O232="SI",COUNTIFS($O$2:O232,"SI"),"")</x:f>
      </x:c>
      <x:c r="Q232" s="180" t="str">
        <x:f>IF($O232="SI",IFERROR(INDEX('ASIGNACION AUTOMATICA'!$D:$D,MATCH($G232,'ASIGNACION AUTOMATICA'!$J:$J,0)),""),"")</x:f>
      </x:c>
    </x:row>
    <x:row r="233" s="127" customFormat="1" ht="12.75" customHeight="1">
      <x:c r="A233" s="135" t="n">
        <x:f>ROW()-1</x:f>
        <x:v>232</x:v>
      </x:c>
      <x:c r="B233" s="135" t="inlineStr">
        <x:is>
          <x:t xml:space="preserve">S/P</x:t>
        </x:is>
      </x:c>
      <x:c r="C233" s="135" t="inlineStr">
        <x:is>
          <x:t xml:space="preserve">Resto de fuentes / orden original del Maestro: MILITARES</x:t>
        </x:is>
      </x:c>
      <x:c r="D233" s="135" t="inlineStr">
        <x:is>
          <x:t xml:space="preserve">Militares</x:t>
        </x:is>
      </x:c>
      <x:c r="E233" s="135" t="n"/>
      <x:c r="F233" s="135" t="inlineStr">
        <x:is>
          <x:t xml:space="preserve">Militares</x:t>
        </x:is>
      </x:c>
      <x:c r="G233" s="135" t="n"/>
      <x:c r="H233" s="135" t="n"/>
      <x:c r="I233" s="135" t="n"/>
      <x:c r="J233" s="135" t="n"/>
      <x:c r="K233" s="221" t="inlineStr">
        <x:is>
          <x:t xml:space="preserve">Pendiente</x:t>
        </x:is>
      </x:c>
      <x:c r="L233" s="135" t="inlineStr">
        <x:is>
          <x:t xml:space="preserve">Agregado de Defensa de Canadá</x:t>
        </x:is>
      </x:c>
      <x:c r="M233" s="135" t="n"/>
      <x:c r="N233" s="180" t="n">
        <x:f>IFERROR(VALUE(B233),9999)</x:f>
        <x:v>0</x:v>
      </x:c>
      <x:c r="O233" s="180" t="str">
        <x:f>IF(AND($D233=PARAMETROS!$B$2,$F233=PARAMETROS!$B$3,$G233&lt;&gt;"",UPPER(TRIM($K233))&lt;&gt;"NO"),"SI","NO")</x:f>
        <x:v>NO</x:v>
      </x:c>
      <x:c r="P233" s="180" t="str">
        <x:f>IF($O233="SI",COUNTIFS($O$2:O233,"SI"),"")</x:f>
      </x:c>
      <x:c r="Q233" s="180" t="str">
        <x:f>IF($O233="SI",IFERROR(INDEX('ASIGNACION AUTOMATICA'!$D:$D,MATCH($G233,'ASIGNACION AUTOMATICA'!$J:$J,0)),""),"")</x:f>
      </x:c>
    </x:row>
    <x:row r="234" s="127" customFormat="1" ht="12.75" customHeight="1">
      <x:c r="A234" s="137" t="n">
        <x:f>ROW()-1</x:f>
        <x:v>233</x:v>
      </x:c>
      <x:c r="B234" s="137" t="inlineStr">
        <x:is>
          <x:t xml:space="preserve">S/P</x:t>
        </x:is>
      </x:c>
      <x:c r="C234" s="137" t="inlineStr">
        <x:is>
          <x:t xml:space="preserve">Resto de fuentes / orden original del Maestro: MILITARES</x:t>
        </x:is>
      </x:c>
      <x:c r="D234" s="137" t="inlineStr">
        <x:is>
          <x:t xml:space="preserve">Militares</x:t>
        </x:is>
      </x:c>
      <x:c r="E234" s="137" t="n"/>
      <x:c r="F234" s="137" t="inlineStr">
        <x:is>
          <x:t xml:space="preserve">Militares</x:t>
        </x:is>
      </x:c>
      <x:c r="G234" s="137" t="n"/>
      <x:c r="H234" s="137" t="n"/>
      <x:c r="I234" s="137" t="n"/>
      <x:c r="J234" s="137" t="n"/>
      <x:c r="K234" s="221" t="inlineStr">
        <x:is>
          <x:t xml:space="preserve">Pendiente</x:t>
        </x:is>
      </x:c>
      <x:c r="L234" s="137" t="inlineStr">
        <x:is>
          <x:t xml:space="preserve">Agregado de Defensa de Corea</x:t>
        </x:is>
      </x:c>
      <x:c r="M234" s="137" t="n"/>
      <x:c r="N234" s="180" t="n">
        <x:f>IFERROR(VALUE(B234),9999)</x:f>
        <x:v>0</x:v>
      </x:c>
      <x:c r="O234" s="180" t="str">
        <x:f>IF(AND($D234=PARAMETROS!$B$2,$F234=PARAMETROS!$B$3,$G234&lt;&gt;"",UPPER(TRIM($K234))&lt;&gt;"NO"),"SI","NO")</x:f>
        <x:v>NO</x:v>
      </x:c>
      <x:c r="P234" s="180" t="str">
        <x:f>IF($O234="SI",COUNTIFS($O$2:O234,"SI"),"")</x:f>
      </x:c>
      <x:c r="Q234" s="180" t="str">
        <x:f>IF($O234="SI",IFERROR(INDEX('ASIGNACION AUTOMATICA'!$D:$D,MATCH($G234,'ASIGNACION AUTOMATICA'!$J:$J,0)),""),"")</x:f>
      </x:c>
    </x:row>
    <x:row r="235" s="127" customFormat="1" ht="12.75" customHeight="1">
      <x:c r="A235" s="135" t="n">
        <x:f>ROW()-1</x:f>
        <x:v>234</x:v>
      </x:c>
      <x:c r="B235" s="135" t="inlineStr">
        <x:is>
          <x:t xml:space="preserve">S/P</x:t>
        </x:is>
      </x:c>
      <x:c r="C235" s="135" t="inlineStr">
        <x:is>
          <x:t xml:space="preserve">Resto de fuentes / orden original del Maestro: MILITARES</x:t>
        </x:is>
      </x:c>
      <x:c r="D235" s="135" t="inlineStr">
        <x:is>
          <x:t xml:space="preserve">Militares</x:t>
        </x:is>
      </x:c>
      <x:c r="E235" s="135" t="n"/>
      <x:c r="F235" s="135" t="inlineStr">
        <x:is>
          <x:t xml:space="preserve">Militares</x:t>
        </x:is>
      </x:c>
      <x:c r="G235" s="135" t="n"/>
      <x:c r="H235" s="135" t="n"/>
      <x:c r="I235" s="135" t="n"/>
      <x:c r="J235" s="135" t="n"/>
      <x:c r="K235" s="221" t="inlineStr">
        <x:is>
          <x:t xml:space="preserve">Pendiente</x:t>
        </x:is>
      </x:c>
      <x:c r="L235" s="135" t="inlineStr">
        <x:is>
          <x:t xml:space="preserve">Agregado de Defensa de el Salvador</x:t>
        </x:is>
      </x:c>
      <x:c r="M235" s="135" t="n"/>
      <x:c r="N235" s="180" t="n">
        <x:f>IFERROR(VALUE(B235),9999)</x:f>
        <x:v>0</x:v>
      </x:c>
      <x:c r="O235" s="180" t="str">
        <x:f>IF(AND($D235=PARAMETROS!$B$2,$F235=PARAMETROS!$B$3,$G235&lt;&gt;"",UPPER(TRIM($K235))&lt;&gt;"NO"),"SI","NO")</x:f>
        <x:v>NO</x:v>
      </x:c>
      <x:c r="P235" s="180" t="str">
        <x:f>IF($O235="SI",COUNTIFS($O$2:O235,"SI"),"")</x:f>
      </x:c>
      <x:c r="Q235" s="180" t="str">
        <x:f>IF($O235="SI",IFERROR(INDEX('ASIGNACION AUTOMATICA'!$D:$D,MATCH($G235,'ASIGNACION AUTOMATICA'!$J:$J,0)),""),"")</x:f>
      </x:c>
    </x:row>
    <x:row r="236" s="127" customFormat="1" ht="12.75" customHeight="1">
      <x:c r="A236" s="137" t="n">
        <x:f>ROW()-1</x:f>
        <x:v>235</x:v>
      </x:c>
      <x:c r="B236" s="137" t="inlineStr">
        <x:is>
          <x:t xml:space="preserve">S/P</x:t>
        </x:is>
      </x:c>
      <x:c r="C236" s="137" t="inlineStr">
        <x:is>
          <x:t xml:space="preserve">Resto de fuentes / orden original del Maestro: MILITARES</x:t>
        </x:is>
      </x:c>
      <x:c r="D236" s="137" t="inlineStr">
        <x:is>
          <x:t xml:space="preserve">Militares</x:t>
        </x:is>
      </x:c>
      <x:c r="E236" s="137" t="n"/>
      <x:c r="F236" s="137" t="inlineStr">
        <x:is>
          <x:t xml:space="preserve">Militares</x:t>
        </x:is>
      </x:c>
      <x:c r="G236" s="137" t="n"/>
      <x:c r="H236" s="137" t="n"/>
      <x:c r="I236" s="137" t="n"/>
      <x:c r="J236" s="137" t="n"/>
      <x:c r="K236" s="221" t="inlineStr">
        <x:is>
          <x:t xml:space="preserve">Pendiente</x:t>
        </x:is>
      </x:c>
      <x:c r="L236" s="137" t="inlineStr">
        <x:is>
          <x:t xml:space="preserve">Agregado de Defensa de España</x:t>
        </x:is>
      </x:c>
      <x:c r="M236" s="137" t="n"/>
      <x:c r="N236" s="180" t="n">
        <x:f>IFERROR(VALUE(B236),9999)</x:f>
        <x:v>0</x:v>
      </x:c>
      <x:c r="O236" s="180" t="str">
        <x:f>IF(AND($D236=PARAMETROS!$B$2,$F236=PARAMETROS!$B$3,$G236&lt;&gt;"",UPPER(TRIM($K236))&lt;&gt;"NO"),"SI","NO")</x:f>
        <x:v>NO</x:v>
      </x:c>
      <x:c r="P236" s="180" t="str">
        <x:f>IF($O236="SI",COUNTIFS($O$2:O236,"SI"),"")</x:f>
      </x:c>
      <x:c r="Q236" s="180" t="str">
        <x:f>IF($O236="SI",IFERROR(INDEX('ASIGNACION AUTOMATICA'!$D:$D,MATCH($G236,'ASIGNACION AUTOMATICA'!$J:$J,0)),""),"")</x:f>
      </x:c>
    </x:row>
    <x:row r="237" s="127" customFormat="1" ht="12.75" customHeight="1">
      <x:c r="A237" s="135" t="n">
        <x:f>ROW()-1</x:f>
        <x:v>236</x:v>
      </x:c>
      <x:c r="B237" s="135" t="inlineStr">
        <x:is>
          <x:t xml:space="preserve">S/P</x:t>
        </x:is>
      </x:c>
      <x:c r="C237" s="135" t="inlineStr">
        <x:is>
          <x:t xml:space="preserve">Resto de fuentes / orden original del Maestro: MILITARES</x:t>
        </x:is>
      </x:c>
      <x:c r="D237" s="135" t="inlineStr">
        <x:is>
          <x:t xml:space="preserve">Militares</x:t>
        </x:is>
      </x:c>
      <x:c r="E237" s="135" t="n"/>
      <x:c r="F237" s="135" t="inlineStr">
        <x:is>
          <x:t xml:space="preserve">Militares</x:t>
        </x:is>
      </x:c>
      <x:c r="G237" s="135" t="n"/>
      <x:c r="H237" s="135" t="n"/>
      <x:c r="I237" s="135" t="n"/>
      <x:c r="J237" s="135" t="n"/>
      <x:c r="K237" s="221" t="inlineStr">
        <x:is>
          <x:t xml:space="preserve">Pendiente</x:t>
        </x:is>
      </x:c>
      <x:c r="L237" s="135" t="inlineStr">
        <x:is>
          <x:t xml:space="preserve">Agregado de Defensa de Honduras</x:t>
        </x:is>
      </x:c>
      <x:c r="M237" s="135" t="n"/>
      <x:c r="N237" s="180" t="n">
        <x:f>IFERROR(VALUE(B237),9999)</x:f>
        <x:v>0</x:v>
      </x:c>
      <x:c r="O237" s="180" t="str">
        <x:f>IF(AND($D237=PARAMETROS!$B$2,$F237=PARAMETROS!$B$3,$G237&lt;&gt;"",UPPER(TRIM($K237))&lt;&gt;"NO"),"SI","NO")</x:f>
        <x:v>NO</x:v>
      </x:c>
      <x:c r="P237" s="180" t="str">
        <x:f>IF($O237="SI",COUNTIFS($O$2:O237,"SI"),"")</x:f>
      </x:c>
      <x:c r="Q237" s="180" t="str">
        <x:f>IF($O237="SI",IFERROR(INDEX('ASIGNACION AUTOMATICA'!$D:$D,MATCH($G237,'ASIGNACION AUTOMATICA'!$J:$J,0)),""),"")</x:f>
      </x:c>
    </x:row>
    <x:row r="238" s="127" customFormat="1" ht="12.75" customHeight="1">
      <x:c r="A238" s="137" t="n">
        <x:f>ROW()-1</x:f>
        <x:v>237</x:v>
      </x:c>
      <x:c r="B238" s="137" t="inlineStr">
        <x:is>
          <x:t xml:space="preserve">S/P</x:t>
        </x:is>
      </x:c>
      <x:c r="C238" s="137" t="inlineStr">
        <x:is>
          <x:t xml:space="preserve">Resto de fuentes / orden original del Maestro: MILITARES</x:t>
        </x:is>
      </x:c>
      <x:c r="D238" s="137" t="inlineStr">
        <x:is>
          <x:t xml:space="preserve">Militares</x:t>
        </x:is>
      </x:c>
      <x:c r="E238" s="137" t="n"/>
      <x:c r="F238" s="137" t="inlineStr">
        <x:is>
          <x:t xml:space="preserve">Militares</x:t>
        </x:is>
      </x:c>
      <x:c r="G238" s="137" t="n"/>
      <x:c r="H238" s="137" t="n"/>
      <x:c r="I238" s="137" t="n"/>
      <x:c r="J238" s="137" t="n"/>
      <x:c r="K238" s="221" t="inlineStr">
        <x:is>
          <x:t xml:space="preserve">Pendiente</x:t>
        </x:is>
      </x:c>
      <x:c r="L238" s="137" t="inlineStr">
        <x:is>
          <x:t xml:space="preserve">Agregado de Defensa de India</x:t>
        </x:is>
      </x:c>
      <x:c r="M238" s="137" t="n"/>
      <x:c r="N238" s="180" t="n">
        <x:f>IFERROR(VALUE(B238),9999)</x:f>
        <x:v>0</x:v>
      </x:c>
      <x:c r="O238" s="180" t="str">
        <x:f>IF(AND($D238=PARAMETROS!$B$2,$F238=PARAMETROS!$B$3,$G238&lt;&gt;"",UPPER(TRIM($K238))&lt;&gt;"NO"),"SI","NO")</x:f>
        <x:v>NO</x:v>
      </x:c>
      <x:c r="P238" s="180" t="str">
        <x:f>IF($O238="SI",COUNTIFS($O$2:O238,"SI"),"")</x:f>
      </x:c>
      <x:c r="Q238" s="180" t="str">
        <x:f>IF($O238="SI",IFERROR(INDEX('ASIGNACION AUTOMATICA'!$D:$D,MATCH($G238,'ASIGNACION AUTOMATICA'!$J:$J,0)),""),"")</x:f>
      </x:c>
    </x:row>
    <x:row r="239" s="127" customFormat="1" ht="12.75" customHeight="1">
      <x:c r="A239" s="135" t="n">
        <x:f>ROW()-1</x:f>
        <x:v>238</x:v>
      </x:c>
      <x:c r="B239" s="135" t="inlineStr">
        <x:is>
          <x:t xml:space="preserve">S/P</x:t>
        </x:is>
      </x:c>
      <x:c r="C239" s="135" t="inlineStr">
        <x:is>
          <x:t xml:space="preserve">Resto de fuentes / orden original del Maestro: MILITARES</x:t>
        </x:is>
      </x:c>
      <x:c r="D239" s="135" t="inlineStr">
        <x:is>
          <x:t xml:space="preserve">Militares</x:t>
        </x:is>
      </x:c>
      <x:c r="E239" s="135" t="n"/>
      <x:c r="F239" s="135" t="inlineStr">
        <x:is>
          <x:t xml:space="preserve">Militares</x:t>
        </x:is>
      </x:c>
      <x:c r="G239" s="135" t="n"/>
      <x:c r="H239" s="135" t="n"/>
      <x:c r="I239" s="135" t="n"/>
      <x:c r="J239" s="135" t="n"/>
      <x:c r="K239" s="221" t="inlineStr">
        <x:is>
          <x:t xml:space="preserve">Pendiente</x:t>
        </x:is>
      </x:c>
      <x:c r="L239" s="135" t="inlineStr">
        <x:is>
          <x:t xml:space="preserve">Agregado de Defensa de Israel</x:t>
        </x:is>
      </x:c>
      <x:c r="M239" s="135" t="n"/>
      <x:c r="N239" s="180" t="n">
        <x:f>IFERROR(VALUE(B239),9999)</x:f>
        <x:v>0</x:v>
      </x:c>
      <x:c r="O239" s="180" t="str">
        <x:f>IF(AND($D239=PARAMETROS!$B$2,$F239=PARAMETROS!$B$3,$G239&lt;&gt;"",UPPER(TRIM($K239))&lt;&gt;"NO"),"SI","NO")</x:f>
        <x:v>NO</x:v>
      </x:c>
      <x:c r="P239" s="180" t="str">
        <x:f>IF($O239="SI",COUNTIFS($O$2:O239,"SI"),"")</x:f>
      </x:c>
      <x:c r="Q239" s="180" t="str">
        <x:f>IF($O239="SI",IFERROR(INDEX('ASIGNACION AUTOMATICA'!$D:$D,MATCH($G239,'ASIGNACION AUTOMATICA'!$J:$J,0)),""),"")</x:f>
      </x:c>
    </x:row>
    <x:row r="240" s="127" customFormat="1" ht="12.75" customHeight="1">
      <x:c r="A240" s="137" t="n">
        <x:f>ROW()-1</x:f>
        <x:v>239</x:v>
      </x:c>
      <x:c r="B240" s="137" t="inlineStr">
        <x:is>
          <x:t xml:space="preserve">S/P</x:t>
        </x:is>
      </x:c>
      <x:c r="C240" s="137" t="inlineStr">
        <x:is>
          <x:t xml:space="preserve">Resto de fuentes / orden original del Maestro: MILITARES</x:t>
        </x:is>
      </x:c>
      <x:c r="D240" s="137" t="inlineStr">
        <x:is>
          <x:t xml:space="preserve">Militares</x:t>
        </x:is>
      </x:c>
      <x:c r="E240" s="137" t="n"/>
      <x:c r="F240" s="137" t="inlineStr">
        <x:is>
          <x:t xml:space="preserve">Militares</x:t>
        </x:is>
      </x:c>
      <x:c r="G240" s="137" t="n"/>
      <x:c r="H240" s="137" t="n"/>
      <x:c r="I240" s="137" t="n"/>
      <x:c r="J240" s="137" t="n"/>
      <x:c r="K240" s="221" t="inlineStr">
        <x:is>
          <x:t xml:space="preserve">Pendiente</x:t>
        </x:is>
      </x:c>
      <x:c r="L240" s="137" t="inlineStr">
        <x:is>
          <x:t xml:space="preserve">Agregado de Defensa de Japón</x:t>
        </x:is>
      </x:c>
      <x:c r="M240" s="137" t="n"/>
      <x:c r="N240" s="180" t="n">
        <x:f>IFERROR(VALUE(B240),9999)</x:f>
        <x:v>0</x:v>
      </x:c>
      <x:c r="O240" s="180" t="str">
        <x:f>IF(AND($D240=PARAMETROS!$B$2,$F240=PARAMETROS!$B$3,$G240&lt;&gt;"",UPPER(TRIM($K240))&lt;&gt;"NO"),"SI","NO")</x:f>
        <x:v>NO</x:v>
      </x:c>
      <x:c r="P240" s="180" t="str">
        <x:f>IF($O240="SI",COUNTIFS($O$2:O240,"SI"),"")</x:f>
      </x:c>
      <x:c r="Q240" s="180" t="str">
        <x:f>IF($O240="SI",IFERROR(INDEX('ASIGNACION AUTOMATICA'!$D:$D,MATCH($G240,'ASIGNACION AUTOMATICA'!$J:$J,0)),""),"")</x:f>
      </x:c>
    </x:row>
    <x:row r="241" s="127" customFormat="1" ht="12.75" customHeight="1">
      <x:c r="A241" s="135" t="n">
        <x:f>ROW()-1</x:f>
        <x:v>240</x:v>
      </x:c>
      <x:c r="B241" s="135" t="inlineStr">
        <x:is>
          <x:t xml:space="preserve">S/P</x:t>
        </x:is>
      </x:c>
      <x:c r="C241" s="135" t="inlineStr">
        <x:is>
          <x:t xml:space="preserve">Resto de fuentes / orden original del Maestro: MILITARES</x:t>
        </x:is>
      </x:c>
      <x:c r="D241" s="135" t="inlineStr">
        <x:is>
          <x:t xml:space="preserve">Militares</x:t>
        </x:is>
      </x:c>
      <x:c r="E241" s="135" t="n"/>
      <x:c r="F241" s="135" t="inlineStr">
        <x:is>
          <x:t xml:space="preserve">Militares</x:t>
        </x:is>
      </x:c>
      <x:c r="G241" s="135" t="n"/>
      <x:c r="H241" s="135" t="n"/>
      <x:c r="I241" s="135" t="n"/>
      <x:c r="J241" s="135" t="n"/>
      <x:c r="K241" s="221" t="inlineStr">
        <x:is>
          <x:t xml:space="preserve">Pendiente</x:t>
        </x:is>
      </x:c>
      <x:c r="L241" s="135" t="inlineStr">
        <x:is>
          <x:t xml:space="preserve">Agregado de Defensa de Paraguay</x:t>
        </x:is>
      </x:c>
      <x:c r="M241" s="135" t="n"/>
      <x:c r="N241" s="180" t="n">
        <x:f>IFERROR(VALUE(B241),9999)</x:f>
        <x:v>0</x:v>
      </x:c>
      <x:c r="O241" s="180" t="str">
        <x:f>IF(AND($D241=PARAMETROS!$B$2,$F241=PARAMETROS!$B$3,$G241&lt;&gt;"",UPPER(TRIM($K241))&lt;&gt;"NO"),"SI","NO")</x:f>
        <x:v>NO</x:v>
      </x:c>
      <x:c r="P241" s="180" t="str">
        <x:f>IF($O241="SI",COUNTIFS($O$2:O241,"SI"),"")</x:f>
      </x:c>
      <x:c r="Q241" s="180" t="str">
        <x:f>IF($O241="SI",IFERROR(INDEX('ASIGNACION AUTOMATICA'!$D:$D,MATCH($G241,'ASIGNACION AUTOMATICA'!$J:$J,0)),""),"")</x:f>
      </x:c>
    </x:row>
    <x:row r="242" s="127" customFormat="1" ht="12.75" customHeight="1">
      <x:c r="A242" s="137" t="n">
        <x:f>ROW()-1</x:f>
        <x:v>241</x:v>
      </x:c>
      <x:c r="B242" s="137" t="inlineStr">
        <x:is>
          <x:t xml:space="preserve">S/P</x:t>
        </x:is>
      </x:c>
      <x:c r="C242" s="137" t="inlineStr">
        <x:is>
          <x:t xml:space="preserve">Resto de fuentes / orden original del Maestro: MILITARES</x:t>
        </x:is>
      </x:c>
      <x:c r="D242" s="137" t="inlineStr">
        <x:is>
          <x:t xml:space="preserve">Militares</x:t>
        </x:is>
      </x:c>
      <x:c r="E242" s="137" t="n"/>
      <x:c r="F242" s="137" t="inlineStr">
        <x:is>
          <x:t xml:space="preserve">Militares</x:t>
        </x:is>
      </x:c>
      <x:c r="G242" s="137" t="n"/>
      <x:c r="H242" s="137" t="n"/>
      <x:c r="I242" s="137" t="n"/>
      <x:c r="J242" s="137" t="n"/>
      <x:c r="K242" s="221" t="inlineStr">
        <x:is>
          <x:t xml:space="preserve">Pendiente</x:t>
        </x:is>
      </x:c>
      <x:c r="L242" s="137" t="inlineStr">
        <x:is>
          <x:t xml:space="preserve">Agregado de Defensa de Uruguay</x:t>
        </x:is>
      </x:c>
      <x:c r="M242" s="137" t="n"/>
      <x:c r="N242" s="180" t="n">
        <x:f>IFERROR(VALUE(B242),9999)</x:f>
        <x:v>0</x:v>
      </x:c>
      <x:c r="O242" s="180" t="str">
        <x:f>IF(AND($D242=PARAMETROS!$B$2,$F242=PARAMETROS!$B$3,$G242&lt;&gt;"",UPPER(TRIM($K242))&lt;&gt;"NO"),"SI","NO")</x:f>
        <x:v>NO</x:v>
      </x:c>
      <x:c r="P242" s="180" t="str">
        <x:f>IF($O242="SI",COUNTIFS($O$2:O242,"SI"),"")</x:f>
      </x:c>
      <x:c r="Q242" s="180" t="str">
        <x:f>IF($O242="SI",IFERROR(INDEX('ASIGNACION AUTOMATICA'!$D:$D,MATCH($G242,'ASIGNACION AUTOMATICA'!$J:$J,0)),""),"")</x:f>
      </x:c>
    </x:row>
    <x:row r="243" s="127" customFormat="1" ht="12.75" customHeight="1">
      <x:c r="A243" s="135" t="n">
        <x:f>ROW()-1</x:f>
        <x:v>242</x:v>
      </x:c>
      <x:c r="B243" s="135" t="inlineStr">
        <x:is>
          <x:t xml:space="preserve">S/P</x:t>
        </x:is>
      </x:c>
      <x:c r="C243" s="135" t="inlineStr">
        <x:is>
          <x:t xml:space="preserve">Resto de fuentes / orden original del Maestro: MILITARES</x:t>
        </x:is>
      </x:c>
      <x:c r="D243" s="135" t="inlineStr">
        <x:is>
          <x:t xml:space="preserve">Militares</x:t>
        </x:is>
      </x:c>
      <x:c r="E243" s="135" t="n"/>
      <x:c r="F243" s="135" t="inlineStr">
        <x:is>
          <x:t xml:space="preserve">Militares</x:t>
        </x:is>
      </x:c>
      <x:c r="G243" s="135" t="n"/>
      <x:c r="H243" s="135" t="n"/>
      <x:c r="I243" s="135" t="n"/>
      <x:c r="J243" s="135" t="n"/>
      <x:c r="K243" s="221" t="inlineStr">
        <x:is>
          <x:t xml:space="preserve">Pendiente</x:t>
        </x:is>
      </x:c>
      <x:c r="L243" s="135" t="inlineStr">
        <x:is>
          <x:t xml:space="preserve">Agregado de Defensa y Naval de Brasil</x:t>
        </x:is>
      </x:c>
      <x:c r="M243" s="135" t="n"/>
      <x:c r="N243" s="180" t="n">
        <x:f>IFERROR(VALUE(B243),9999)</x:f>
        <x:v>0</x:v>
      </x:c>
      <x:c r="O243" s="180" t="str">
        <x:f>IF(AND($D243=PARAMETROS!$B$2,$F243=PARAMETROS!$B$3,$G243&lt;&gt;"",UPPER(TRIM($K243))&lt;&gt;"NO"),"SI","NO")</x:f>
        <x:v>NO</x:v>
      </x:c>
      <x:c r="P243" s="180" t="str">
        <x:f>IF($O243="SI",COUNTIFS($O$2:O243,"SI"),"")</x:f>
      </x:c>
      <x:c r="Q243" s="180" t="str">
        <x:f>IF($O243="SI",IFERROR(INDEX('ASIGNACION AUTOMATICA'!$D:$D,MATCH($G243,'ASIGNACION AUTOMATICA'!$J:$J,0)),""),"")</x:f>
      </x:c>
    </x:row>
    <x:row r="244" s="127" customFormat="1" ht="12.75" customHeight="1">
      <x:c r="A244" s="137" t="n">
        <x:f>ROW()-1</x:f>
        <x:v>243</x:v>
      </x:c>
      <x:c r="B244" s="137" t="inlineStr">
        <x:is>
          <x:t xml:space="preserve">S/P</x:t>
        </x:is>
      </x:c>
      <x:c r="C244" s="137" t="inlineStr">
        <x:is>
          <x:t xml:space="preserve">Resto de fuentes / orden original del Maestro: MILITARES</x:t>
        </x:is>
      </x:c>
      <x:c r="D244" s="137" t="inlineStr">
        <x:is>
          <x:t xml:space="preserve">Militares</x:t>
        </x:is>
      </x:c>
      <x:c r="E244" s="137" t="n"/>
      <x:c r="F244" s="137" t="inlineStr">
        <x:is>
          <x:t xml:space="preserve">Militares</x:t>
        </x:is>
      </x:c>
      <x:c r="G244" s="137" t="n"/>
      <x:c r="H244" s="137" t="n"/>
      <x:c r="I244" s="137" t="n"/>
      <x:c r="J244" s="137" t="n"/>
      <x:c r="K244" s="221" t="inlineStr">
        <x:is>
          <x:t xml:space="preserve">Pendiente</x:t>
        </x:is>
      </x:c>
      <x:c r="L244" s="137" t="inlineStr">
        <x:is>
          <x:t xml:space="preserve">Agregado de Defensa y Naval de Estados Unidos</x:t>
        </x:is>
      </x:c>
      <x:c r="M244" s="137" t="n"/>
      <x:c r="N244" s="180" t="n">
        <x:f>IFERROR(VALUE(B244),9999)</x:f>
        <x:v>0</x:v>
      </x:c>
      <x:c r="O244" s="180" t="str">
        <x:f>IF(AND($D244=PARAMETROS!$B$2,$F244=PARAMETROS!$B$3,$G244&lt;&gt;"",UPPER(TRIM($K244))&lt;&gt;"NO"),"SI","NO")</x:f>
        <x:v>NO</x:v>
      </x:c>
      <x:c r="P244" s="180" t="str">
        <x:f>IF($O244="SI",COUNTIFS($O$2:O244,"SI"),"")</x:f>
      </x:c>
      <x:c r="Q244" s="180" t="str">
        <x:f>IF($O244="SI",IFERROR(INDEX('ASIGNACION AUTOMATICA'!$D:$D,MATCH($G244,'ASIGNACION AUTOMATICA'!$J:$J,0)),""),"")</x:f>
      </x:c>
    </x:row>
    <x:row r="245" s="127" customFormat="1" ht="12.75" customHeight="1">
      <x:c r="A245" s="135" t="n">
        <x:f>ROW()-1</x:f>
        <x:v>244</x:v>
      </x:c>
      <x:c r="B245" s="135" t="inlineStr">
        <x:is>
          <x:t xml:space="preserve">S/P</x:t>
        </x:is>
      </x:c>
      <x:c r="C245" s="135" t="inlineStr">
        <x:is>
          <x:t xml:space="preserve">Resto de fuentes / orden original del Maestro: MILITARES</x:t>
        </x:is>
      </x:c>
      <x:c r="D245" s="135" t="inlineStr">
        <x:is>
          <x:t xml:space="preserve">Militares</x:t>
        </x:is>
      </x:c>
      <x:c r="E245" s="135" t="n"/>
      <x:c r="F245" s="135" t="inlineStr">
        <x:is>
          <x:t xml:space="preserve">Militares</x:t>
        </x:is>
      </x:c>
      <x:c r="G245" s="135" t="n"/>
      <x:c r="H245" s="135" t="n"/>
      <x:c r="I245" s="135" t="n"/>
      <x:c r="J245" s="135" t="n"/>
      <x:c r="K245" s="221" t="inlineStr">
        <x:is>
          <x:t xml:space="preserve">Pendiente</x:t>
        </x:is>
      </x:c>
      <x:c r="L245" s="135" t="inlineStr">
        <x:is>
          <x:t xml:space="preserve">Agregado de Defensa y Naval de Francia</x:t>
        </x:is>
      </x:c>
      <x:c r="M245" s="135" t="n"/>
      <x:c r="N245" s="180" t="n">
        <x:f>IFERROR(VALUE(B245),9999)</x:f>
        <x:v>0</x:v>
      </x:c>
      <x:c r="O245" s="180" t="str">
        <x:f>IF(AND($D245=PARAMETROS!$B$2,$F245=PARAMETROS!$B$3,$G245&lt;&gt;"",UPPER(TRIM($K245))&lt;&gt;"NO"),"SI","NO")</x:f>
        <x:v>NO</x:v>
      </x:c>
      <x:c r="P245" s="180" t="str">
        <x:f>IF($O245="SI",COUNTIFS($O$2:O245,"SI"),"")</x:f>
      </x:c>
      <x:c r="Q245" s="180" t="str">
        <x:f>IF($O245="SI",IFERROR(INDEX('ASIGNACION AUTOMATICA'!$D:$D,MATCH($G245,'ASIGNACION AUTOMATICA'!$J:$J,0)),""),"")</x:f>
      </x:c>
    </x:row>
    <x:row r="246" s="127" customFormat="1" ht="12.75" customHeight="1">
      <x:c r="A246" s="137" t="n">
        <x:f>ROW()-1</x:f>
        <x:v>245</x:v>
      </x:c>
      <x:c r="B246" s="137" t="inlineStr">
        <x:is>
          <x:t xml:space="preserve">S/P</x:t>
        </x:is>
      </x:c>
      <x:c r="C246" s="137" t="inlineStr">
        <x:is>
          <x:t xml:space="preserve">Resto de fuentes / orden original del Maestro: MILITARES</x:t>
        </x:is>
      </x:c>
      <x:c r="D246" s="137" t="inlineStr">
        <x:is>
          <x:t xml:space="preserve">Militares</x:t>
        </x:is>
      </x:c>
      <x:c r="E246" s="137" t="n"/>
      <x:c r="F246" s="137" t="inlineStr">
        <x:is>
          <x:t xml:space="preserve">Militares</x:t>
        </x:is>
      </x:c>
      <x:c r="G246" s="137" t="n"/>
      <x:c r="H246" s="137" t="n"/>
      <x:c r="I246" s="137" t="n"/>
      <x:c r="J246" s="137" t="n"/>
      <x:c r="K246" s="221" t="inlineStr">
        <x:is>
          <x:t xml:space="preserve">Pendiente</x:t>
        </x:is>
      </x:c>
      <x:c r="L246" s="137" t="inlineStr">
        <x:is>
          <x:t xml:space="preserve">Agregado de Defensa, Militar, Naval y Aéreo de Guatemala</x:t>
        </x:is>
      </x:c>
      <x:c r="M246" s="137" t="n"/>
      <x:c r="N246" s="180" t="n">
        <x:f>IFERROR(VALUE(B246),9999)</x:f>
        <x:v>0</x:v>
      </x:c>
      <x:c r="O246" s="180" t="str">
        <x:f>IF(AND($D246=PARAMETROS!$B$2,$F246=PARAMETROS!$B$3,$G246&lt;&gt;"",UPPER(TRIM($K246))&lt;&gt;"NO"),"SI","NO")</x:f>
        <x:v>NO</x:v>
      </x:c>
      <x:c r="P246" s="180" t="str">
        <x:f>IF($O246="SI",COUNTIFS($O$2:O246,"SI"),"")</x:f>
      </x:c>
      <x:c r="Q246" s="180" t="str">
        <x:f>IF($O246="SI",IFERROR(INDEX('ASIGNACION AUTOMATICA'!$D:$D,MATCH($G246,'ASIGNACION AUTOMATICA'!$J:$J,0)),""),"")</x:f>
      </x:c>
    </x:row>
    <x:row r="247" s="127" customFormat="1" ht="12.75" customHeight="1">
      <x:c r="A247" s="135" t="n">
        <x:f>ROW()-1</x:f>
        <x:v>246</x:v>
      </x:c>
      <x:c r="B247" s="135" t="inlineStr">
        <x:is>
          <x:t xml:space="preserve">S/P</x:t>
        </x:is>
      </x:c>
      <x:c r="C247" s="135" t="inlineStr">
        <x:is>
          <x:t xml:space="preserve">Resto de fuentes / orden original del Maestro: MILITARES</x:t>
        </x:is>
      </x:c>
      <x:c r="D247" s="135" t="inlineStr">
        <x:is>
          <x:t xml:space="preserve">Militares</x:t>
        </x:is>
      </x:c>
      <x:c r="E247" s="135" t="n"/>
      <x:c r="F247" s="135" t="inlineStr">
        <x:is>
          <x:t xml:space="preserve">Militares</x:t>
        </x:is>
      </x:c>
      <x:c r="G247" s="135" t="n"/>
      <x:c r="H247" s="135" t="n"/>
      <x:c r="I247" s="135" t="n"/>
      <x:c r="J247" s="135" t="n"/>
      <x:c r="K247" s="221" t="inlineStr">
        <x:is>
          <x:t xml:space="preserve">Pendiente</x:t>
        </x:is>
      </x:c>
      <x:c r="L247" s="135" t="inlineStr">
        <x:is>
          <x:t xml:space="preserve">Agregado de Defensa, Militar, Naval y Aéreo de la Federación de Rusia</x:t>
        </x:is>
      </x:c>
      <x:c r="M247" s="135" t="n"/>
      <x:c r="N247" s="180" t="n">
        <x:f>IFERROR(VALUE(B247),9999)</x:f>
        <x:v>0</x:v>
      </x:c>
      <x:c r="O247" s="180" t="str">
        <x:f>IF(AND($D247=PARAMETROS!$B$2,$F247=PARAMETROS!$B$3,$G247&lt;&gt;"",UPPER(TRIM($K247))&lt;&gt;"NO"),"SI","NO")</x:f>
        <x:v>NO</x:v>
      </x:c>
      <x:c r="P247" s="180" t="str">
        <x:f>IF($O247="SI",COUNTIFS($O$2:O247,"SI"),"")</x:f>
      </x:c>
      <x:c r="Q247" s="180" t="str">
        <x:f>IF($O247="SI",IFERROR(INDEX('ASIGNACION AUTOMATICA'!$D:$D,MATCH($G247,'ASIGNACION AUTOMATICA'!$J:$J,0)),""),"")</x:f>
      </x:c>
    </x:row>
    <x:row r="248" s="127" customFormat="1" ht="12.75" customHeight="1">
      <x:c r="A248" s="137" t="n">
        <x:f>ROW()-1</x:f>
        <x:v>247</x:v>
      </x:c>
      <x:c r="B248" s="137" t="inlineStr">
        <x:is>
          <x:t xml:space="preserve">S/P</x:t>
        </x:is>
      </x:c>
      <x:c r="C248" s="137" t="inlineStr">
        <x:is>
          <x:t xml:space="preserve">Resto de fuentes / orden original del Maestro: MILITARES</x:t>
        </x:is>
      </x:c>
      <x:c r="D248" s="137" t="inlineStr">
        <x:is>
          <x:t xml:space="preserve">Militares</x:t>
        </x:is>
      </x:c>
      <x:c r="E248" s="137" t="n"/>
      <x:c r="F248" s="137" t="inlineStr">
        <x:is>
          <x:t xml:space="preserve">Militares</x:t>
        </x:is>
      </x:c>
      <x:c r="G248" s="137" t="n"/>
      <x:c r="H248" s="137" t="n"/>
      <x:c r="I248" s="137" t="n"/>
      <x:c r="J248" s="137" t="n"/>
      <x:c r="K248" s="221" t="inlineStr">
        <x:is>
          <x:t xml:space="preserve">Pendiente</x:t>
        </x:is>
      </x:c>
      <x:c r="L248" s="137" t="inlineStr">
        <x:is>
          <x:t xml:space="preserve">Agregado de Defensa, Militar, Naval y Aéreo de la República Popular China.</x:t>
        </x:is>
      </x:c>
      <x:c r="M248" s="137" t="n"/>
      <x:c r="N248" s="180" t="n">
        <x:f>IFERROR(VALUE(B248),9999)</x:f>
        <x:v>0</x:v>
      </x:c>
      <x:c r="O248" s="180" t="str">
        <x:f>IF(AND($D248=PARAMETROS!$B$2,$F248=PARAMETROS!$B$3,$G248&lt;&gt;"",UPPER(TRIM($K248))&lt;&gt;"NO"),"SI","NO")</x:f>
        <x:v>NO</x:v>
      </x:c>
      <x:c r="P248" s="180" t="str">
        <x:f>IF($O248="SI",COUNTIFS($O$2:O248,"SI"),"")</x:f>
      </x:c>
      <x:c r="Q248" s="180" t="str">
        <x:f>IF($O248="SI",IFERROR(INDEX('ASIGNACION AUTOMATICA'!$D:$D,MATCH($G248,'ASIGNACION AUTOMATICA'!$J:$J,0)),""),"")</x:f>
      </x:c>
    </x:row>
    <x:row r="249" s="127" customFormat="1" ht="12.75" customHeight="1">
      <x:c r="A249" s="135" t="n">
        <x:f>ROW()-1</x:f>
        <x:v>248</x:v>
      </x:c>
      <x:c r="B249" s="135" t="inlineStr">
        <x:is>
          <x:t xml:space="preserve">S/P</x:t>
        </x:is>
      </x:c>
      <x:c r="C249" s="135" t="inlineStr">
        <x:is>
          <x:t xml:space="preserve">Resto de fuentes / orden original del Maestro: MILITARES</x:t>
        </x:is>
      </x:c>
      <x:c r="D249" s="135" t="inlineStr">
        <x:is>
          <x:t xml:space="preserve">Militares</x:t>
        </x:is>
      </x:c>
      <x:c r="E249" s="135" t="n"/>
      <x:c r="F249" s="135" t="inlineStr">
        <x:is>
          <x:t xml:space="preserve">Militares</x:t>
        </x:is>
      </x:c>
      <x:c r="G249" s="135" t="n"/>
      <x:c r="H249" s="135" t="n"/>
      <x:c r="I249" s="135" t="n"/>
      <x:c r="J249" s="135" t="n"/>
      <x:c r="K249" s="221" t="inlineStr">
        <x:is>
          <x:t xml:space="preserve">Pendiente</x:t>
        </x:is>
      </x:c>
      <x:c r="L249" s="135" t="inlineStr">
        <x:is>
          <x:t xml:space="preserve">Agregado de Defensa, Militar, Naval y Aéreo de Turquía</x:t>
        </x:is>
      </x:c>
      <x:c r="M249" s="135" t="n"/>
      <x:c r="N249" s="180" t="n">
        <x:f>IFERROR(VALUE(B249),9999)</x:f>
        <x:v>0</x:v>
      </x:c>
      <x:c r="O249" s="180" t="str">
        <x:f>IF(AND($D249=PARAMETROS!$B$2,$F249=PARAMETROS!$B$3,$G249&lt;&gt;"",UPPER(TRIM($K249))&lt;&gt;"NO"),"SI","NO")</x:f>
        <x:v>NO</x:v>
      </x:c>
      <x:c r="P249" s="180" t="str">
        <x:f>IF($O249="SI",COUNTIFS($O$2:O249,"SI"),"")</x:f>
      </x:c>
      <x:c r="Q249" s="180" t="str">
        <x:f>IF($O249="SI",IFERROR(INDEX('ASIGNACION AUTOMATICA'!$D:$D,MATCH($G249,'ASIGNACION AUTOMATICA'!$J:$J,0)),""),"")</x:f>
      </x:c>
    </x:row>
    <x:row r="250" s="127" customFormat="1" ht="12.75" customHeight="1">
      <x:c r="A250" s="137" t="n">
        <x:f>ROW()-1</x:f>
        <x:v>249</x:v>
      </x:c>
      <x:c r="B250" s="137" t="inlineStr">
        <x:is>
          <x:t xml:space="preserve">S/P</x:t>
        </x:is>
      </x:c>
      <x:c r="C250" s="137" t="inlineStr">
        <x:is>
          <x:t xml:space="preserve">Resto de fuentes / orden original del Maestro: MILITARES</x:t>
        </x:is>
      </x:c>
      <x:c r="D250" s="137" t="inlineStr">
        <x:is>
          <x:t xml:space="preserve">Militares</x:t>
        </x:is>
      </x:c>
      <x:c r="E250" s="137" t="n"/>
      <x:c r="F250" s="137" t="inlineStr">
        <x:is>
          <x:t xml:space="preserve">Militares</x:t>
        </x:is>
      </x:c>
      <x:c r="G250" s="137" t="n"/>
      <x:c r="H250" s="137" t="n"/>
      <x:c r="I250" s="137" t="n"/>
      <x:c r="J250" s="137" t="n"/>
      <x:c r="K250" s="221" t="inlineStr">
        <x:is>
          <x:t xml:space="preserve">Pendiente</x:t>
        </x:is>
      </x:c>
      <x:c r="L250" s="137" t="inlineStr">
        <x:is>
          <x:t xml:space="preserve">Agregado de Defensa, Militar, Naval y Aéreo del Reino Unido</x:t>
        </x:is>
      </x:c>
      <x:c r="M250" s="137" t="n"/>
      <x:c r="N250" s="180" t="n">
        <x:f>IFERROR(VALUE(B250),9999)</x:f>
        <x:v>0</x:v>
      </x:c>
      <x:c r="O250" s="180" t="str">
        <x:f>IF(AND($D250=PARAMETROS!$B$2,$F250=PARAMETROS!$B$3,$G250&lt;&gt;"",UPPER(TRIM($K250))&lt;&gt;"NO"),"SI","NO")</x:f>
        <x:v>NO</x:v>
      </x:c>
      <x:c r="P250" s="180" t="str">
        <x:f>IF($O250="SI",COUNTIFS($O$2:O250,"SI"),"")</x:f>
      </x:c>
      <x:c r="Q250" s="180" t="str">
        <x:f>IF($O250="SI",IFERROR(INDEX('ASIGNACION AUTOMATICA'!$D:$D,MATCH($G250,'ASIGNACION AUTOMATICA'!$J:$J,0)),""),"")</x:f>
      </x:c>
    </x:row>
    <x:row r="251" s="127" customFormat="1" ht="12.75" customHeight="1">
      <x:c r="A251" s="135" t="n">
        <x:f>ROW()-1</x:f>
        <x:v>250</x:v>
      </x:c>
      <x:c r="B251" s="135" t="inlineStr">
        <x:is>
          <x:t xml:space="preserve">S/P</x:t>
        </x:is>
      </x:c>
      <x:c r="C251" s="135" t="inlineStr">
        <x:is>
          <x:t xml:space="preserve">Resto de fuentes / orden original del Maestro: MILITARES</x:t>
        </x:is>
      </x:c>
      <x:c r="D251" s="135" t="inlineStr">
        <x:is>
          <x:t xml:space="preserve">Militares</x:t>
        </x:is>
      </x:c>
      <x:c r="E251" s="135" t="n"/>
      <x:c r="F251" s="135" t="inlineStr">
        <x:is>
          <x:t xml:space="preserve">Militares</x:t>
        </x:is>
      </x:c>
      <x:c r="G251" s="135" t="n"/>
      <x:c r="H251" s="135" t="n"/>
      <x:c r="I251" s="135" t="n"/>
      <x:c r="J251" s="135" t="n"/>
      <x:c r="K251" s="221" t="inlineStr">
        <x:is>
          <x:t xml:space="preserve">Pendiente</x:t>
        </x:is>
      </x:c>
      <x:c r="L251" s="135" t="inlineStr">
        <x:is>
          <x:t xml:space="preserve">Agregado Militar,naval, Aéreo y Policial de República Dominicana</x:t>
        </x:is>
      </x:c>
      <x:c r="M251" s="135" t="n"/>
      <x:c r="N251" s="180" t="n">
        <x:f>IFERROR(VALUE(B251),9999)</x:f>
        <x:v>0</x:v>
      </x:c>
      <x:c r="O251" s="180" t="str">
        <x:f>IF(AND($D251=PARAMETROS!$B$2,$F251=PARAMETROS!$B$3,$G251&lt;&gt;"",UPPER(TRIM($K251))&lt;&gt;"NO"),"SI","NO")</x:f>
        <x:v>NO</x:v>
      </x:c>
      <x:c r="P251" s="180" t="str">
        <x:f>IF($O251="SI",COUNTIFS($O$2:O251,"SI"),"")</x:f>
      </x:c>
      <x:c r="Q251" s="180" t="str">
        <x:f>IF($O251="SI",IFERROR(INDEX('ASIGNACION AUTOMATICA'!$D:$D,MATCH($G251,'ASIGNACION AUTOMATICA'!$J:$J,0)),""),"")</x:f>
      </x:c>
    </x:row>
    <x:row r="252" s="127" customFormat="1" ht="12.75" customHeight="1">
      <x:c r="A252" s="137" t="n">
        <x:f>ROW()-1</x:f>
        <x:v>251</x:v>
      </x:c>
      <x:c r="B252" s="137" t="inlineStr">
        <x:is>
          <x:t xml:space="preserve">S/P</x:t>
        </x:is>
      </x:c>
      <x:c r="C252" s="137" t="inlineStr">
        <x:is>
          <x:t xml:space="preserve">Resto de fuentes / orden original del Maestro: MILITARES</x:t>
        </x:is>
      </x:c>
      <x:c r="D252" s="137" t="inlineStr">
        <x:is>
          <x:t xml:space="preserve">Militares</x:t>
        </x:is>
      </x:c>
      <x:c r="E252" s="137" t="n"/>
      <x:c r="F252" s="137" t="inlineStr">
        <x:is>
          <x:t xml:space="preserve">Militares</x:t>
        </x:is>
      </x:c>
      <x:c r="G252" s="137" t="n"/>
      <x:c r="H252" s="137" t="n"/>
      <x:c r="I252" s="137" t="n"/>
      <x:c r="J252" s="137" t="n"/>
      <x:c r="K252" s="221" t="inlineStr">
        <x:is>
          <x:t xml:space="preserve">Pendiente</x:t>
        </x:is>
      </x:c>
      <x:c r="L252" s="137" t="inlineStr">
        <x:is>
          <x:t xml:space="preserve">Agregado Naval Adjunto Brasil</x:t>
        </x:is>
      </x:c>
      <x:c r="M252" s="137" t="n"/>
      <x:c r="N252" s="180" t="n">
        <x:f>IFERROR(VALUE(B252),9999)</x:f>
        <x:v>0</x:v>
      </x:c>
      <x:c r="O252" s="180" t="str">
        <x:f>IF(AND($D252=PARAMETROS!$B$2,$F252=PARAMETROS!$B$3,$G252&lt;&gt;"",UPPER(TRIM($K252))&lt;&gt;"NO"),"SI","NO")</x:f>
        <x:v>NO</x:v>
      </x:c>
      <x:c r="P252" s="180" t="str">
        <x:f>IF($O252="SI",COUNTIFS($O$2:O252,"SI"),"")</x:f>
      </x:c>
      <x:c r="Q252" s="180" t="str">
        <x:f>IF($O252="SI",IFERROR(INDEX('ASIGNACION AUTOMATICA'!$D:$D,MATCH($G252,'ASIGNACION AUTOMATICA'!$J:$J,0)),""),"")</x:f>
      </x:c>
    </x:row>
    <x:row r="253" s="127" customFormat="1" ht="12.75" customHeight="1">
      <x:c r="A253" s="135" t="n">
        <x:f>ROW()-1</x:f>
        <x:v>252</x:v>
      </x:c>
      <x:c r="B253" s="135" t="inlineStr">
        <x:is>
          <x:t xml:space="preserve">S/P</x:t>
        </x:is>
      </x:c>
      <x:c r="C253" s="135" t="inlineStr">
        <x:is>
          <x:t xml:space="preserve">Resto de fuentes / orden original del Maestro: MILITARES</x:t>
        </x:is>
      </x:c>
      <x:c r="D253" s="135" t="inlineStr">
        <x:is>
          <x:t xml:space="preserve">Militares</x:t>
        </x:is>
      </x:c>
      <x:c r="E253" s="135" t="n"/>
      <x:c r="F253" s="135" t="inlineStr">
        <x:is>
          <x:t xml:space="preserve">Militares</x:t>
        </x:is>
      </x:c>
      <x:c r="G253" s="135" t="n"/>
      <x:c r="H253" s="135" t="n"/>
      <x:c r="I253" s="135" t="n"/>
      <x:c r="J253" s="135" t="n"/>
      <x:c r="K253" s="221" t="inlineStr">
        <x:is>
          <x:t xml:space="preserve">Pendiente</x:t>
        </x:is>
      </x:c>
      <x:c r="L253" s="135" t="inlineStr">
        <x:is>
          <x:t xml:space="preserve">Agregado Naval Adjunto de Estados Unidos</x:t>
        </x:is>
      </x:c>
      <x:c r="M253" s="135" t="n"/>
      <x:c r="N253" s="180" t="n">
        <x:f>IFERROR(VALUE(B253),9999)</x:f>
        <x:v>0</x:v>
      </x:c>
      <x:c r="O253" s="180" t="str">
        <x:f>IF(AND($D253=PARAMETROS!$B$2,$F253=PARAMETROS!$B$3,$G253&lt;&gt;"",UPPER(TRIM($K253))&lt;&gt;"NO"),"SI","NO")</x:f>
        <x:v>NO</x:v>
      </x:c>
      <x:c r="P253" s="180" t="str">
        <x:f>IF($O253="SI",COUNTIFS($O$2:O253,"SI"),"")</x:f>
      </x:c>
      <x:c r="Q253" s="180" t="str">
        <x:f>IF($O253="SI",IFERROR(INDEX('ASIGNACION AUTOMATICA'!$D:$D,MATCH($G253,'ASIGNACION AUTOMATICA'!$J:$J,0)),""),"")</x:f>
      </x:c>
    </x:row>
    <x:row r="254" s="127" customFormat="1" ht="12.75" customHeight="1">
      <x:c r="A254" s="137" t="n">
        <x:f>ROW()-1</x:f>
        <x:v>253</x:v>
      </x:c>
      <x:c r="B254" s="137" t="inlineStr">
        <x:is>
          <x:t xml:space="preserve">S/P</x:t>
        </x:is>
      </x:c>
      <x:c r="C254" s="137" t="inlineStr">
        <x:is>
          <x:t xml:space="preserve">Resto de fuentes / orden original del Maestro: MILITARES</x:t>
        </x:is>
      </x:c>
      <x:c r="D254" s="137" t="inlineStr">
        <x:is>
          <x:t xml:space="preserve">Militares</x:t>
        </x:is>
      </x:c>
      <x:c r="E254" s="137" t="n"/>
      <x:c r="F254" s="137" t="inlineStr">
        <x:is>
          <x:t xml:space="preserve">Militares</x:t>
        </x:is>
      </x:c>
      <x:c r="G254" s="137" t="n"/>
      <x:c r="H254" s="137" t="n"/>
      <x:c r="I254" s="137" t="n"/>
      <x:c r="J254" s="137" t="n"/>
      <x:c r="K254" s="221" t="inlineStr">
        <x:is>
          <x:t xml:space="preserve">Pendiente</x:t>
        </x:is>
      </x:c>
      <x:c r="L254" s="137" t="inlineStr">
        <x:is>
          <x:t xml:space="preserve">Agregado Naval de Argentina</x:t>
        </x:is>
      </x:c>
      <x:c r="M254" s="137" t="n"/>
      <x:c r="N254" s="180" t="n">
        <x:f>IFERROR(VALUE(B254),9999)</x:f>
        <x:v>0</x:v>
      </x:c>
      <x:c r="O254" s="180" t="str">
        <x:f>IF(AND($D254=PARAMETROS!$B$2,$F254=PARAMETROS!$B$3,$G254&lt;&gt;"",UPPER(TRIM($K254))&lt;&gt;"NO"),"SI","NO")</x:f>
        <x:v>NO</x:v>
      </x:c>
      <x:c r="P254" s="180" t="str">
        <x:f>IF($O254="SI",COUNTIFS($O$2:O254,"SI"),"")</x:f>
      </x:c>
      <x:c r="Q254" s="180" t="str">
        <x:f>IF($O254="SI",IFERROR(INDEX('ASIGNACION AUTOMATICA'!$D:$D,MATCH($G254,'ASIGNACION AUTOMATICA'!$J:$J,0)),""),"")</x:f>
      </x:c>
    </x:row>
    <x:row r="255" s="127" customFormat="1" ht="12.75" customHeight="1">
      <x:c r="A255" s="135" t="n">
        <x:f>ROW()-1</x:f>
        <x:v>254</x:v>
      </x:c>
      <x:c r="B255" s="135" t="inlineStr">
        <x:is>
          <x:t xml:space="preserve">S/P</x:t>
        </x:is>
      </x:c>
      <x:c r="C255" s="135" t="inlineStr">
        <x:is>
          <x:t xml:space="preserve">Resto de fuentes / orden original del Maestro: MILITARES</x:t>
        </x:is>
      </x:c>
      <x:c r="D255" s="135" t="inlineStr">
        <x:is>
          <x:t xml:space="preserve">Militares</x:t>
        </x:is>
      </x:c>
      <x:c r="E255" s="135" t="n"/>
      <x:c r="F255" s="135" t="inlineStr">
        <x:is>
          <x:t xml:space="preserve">Militares</x:t>
        </x:is>
      </x:c>
      <x:c r="G255" s="135" t="n"/>
      <x:c r="H255" s="135" t="n"/>
      <x:c r="I255" s="135" t="n"/>
      <x:c r="J255" s="135" t="n"/>
      <x:c r="K255" s="221" t="inlineStr">
        <x:is>
          <x:t xml:space="preserve">Pendiente</x:t>
        </x:is>
      </x:c>
      <x:c r="L255" s="135" t="inlineStr">
        <x:is>
          <x:t xml:space="preserve">Agregado Naval de Colombia</x:t>
        </x:is>
      </x:c>
      <x:c r="M255" s="135" t="n"/>
      <x:c r="N255" s="180" t="n">
        <x:f>IFERROR(VALUE(B255),9999)</x:f>
        <x:v>0</x:v>
      </x:c>
      <x:c r="O255" s="180" t="str">
        <x:f>IF(AND($D255=PARAMETROS!$B$2,$F255=PARAMETROS!$B$3,$G255&lt;&gt;"",UPPER(TRIM($K255))&lt;&gt;"NO"),"SI","NO")</x:f>
        <x:v>NO</x:v>
      </x:c>
      <x:c r="P255" s="180" t="str">
        <x:f>IF($O255="SI",COUNTIFS($O$2:O255,"SI"),"")</x:f>
      </x:c>
      <x:c r="Q255" s="180" t="str">
        <x:f>IF($O255="SI",IFERROR(INDEX('ASIGNACION AUTOMATICA'!$D:$D,MATCH($G255,'ASIGNACION AUTOMATICA'!$J:$J,0)),""),"")</x:f>
      </x:c>
    </x:row>
    <x:row r="256" s="127" customFormat="1" ht="12.75" customHeight="1">
      <x:c r="A256" s="137" t="n">
        <x:f>ROW()-1</x:f>
        <x:v>255</x:v>
      </x:c>
      <x:c r="B256" s="137" t="inlineStr">
        <x:is>
          <x:t xml:space="preserve">S/P</x:t>
        </x:is>
      </x:c>
      <x:c r="C256" s="137" t="inlineStr">
        <x:is>
          <x:t xml:space="preserve">Resto de fuentes / orden original del Maestro: MILITARES</x:t>
        </x:is>
      </x:c>
      <x:c r="D256" s="137" t="inlineStr">
        <x:is>
          <x:t xml:space="preserve">Militares</x:t>
        </x:is>
      </x:c>
      <x:c r="E256" s="137" t="n"/>
      <x:c r="F256" s="137" t="inlineStr">
        <x:is>
          <x:t xml:space="preserve">Militares</x:t>
        </x:is>
      </x:c>
      <x:c r="G256" s="137" t="inlineStr">
        <x:is>
          <x:t xml:space="preserve">Rivas, Patricio</x:t>
        </x:is>
      </x:c>
      <x:c r="H256" s="137" t="inlineStr">
        <x:is>
          <x:t xml:space="preserve">Patricio</x:t>
        </x:is>
      </x:c>
      <x:c r="I256" s="137" t="inlineStr">
        <x:is>
          <x:t xml:space="preserve">Rivas</x:t>
        </x:is>
      </x:c>
      <x:c r="J256" s="137" t="n"/>
      <x:c r="K256" s="221" t="inlineStr">
        <x:is>
          <x:t xml:space="preserve">Pendiente</x:t>
        </x:is>
      </x:c>
      <x:c r="L256" s="137" t="inlineStr">
        <x:is>
          <x:t xml:space="preserve">Agregado Naval de Ecuador</x:t>
        </x:is>
      </x:c>
      <x:c r="M256" s="137" t="n"/>
      <x:c r="N256" s="180" t="n">
        <x:f>IFERROR(VALUE(B256),9999)</x:f>
        <x:v>0</x:v>
      </x:c>
      <x:c r="O256" s="180" t="str">
        <x:f>IF(AND($D256=PARAMETROS!$B$2,$F256=PARAMETROS!$B$3,$G256&lt;&gt;"",UPPER(TRIM($K256))&lt;&gt;"NO"),"SI","NO")</x:f>
        <x:v>NO</x:v>
      </x:c>
      <x:c r="P256" s="180" t="str">
        <x:f>IF($O256="SI",COUNTIFS($O$2:O256,"SI"),"")</x:f>
      </x:c>
      <x:c r="Q256" s="180" t="str">
        <x:f>IF($O256="SI",IFERROR(INDEX('ASIGNACION AUTOMATICA'!$D:$D,MATCH($G256,'ASIGNACION AUTOMATICA'!$J:$J,0)),""),"")</x:f>
      </x:c>
    </x:row>
    <x:row r="257" s="127" customFormat="1" ht="12.75" customHeight="1">
      <x:c r="A257" s="135" t="n">
        <x:f>ROW()-1</x:f>
        <x:v>256</x:v>
      </x:c>
      <x:c r="B257" s="135" t="inlineStr">
        <x:is>
          <x:t xml:space="preserve">S/P</x:t>
        </x:is>
      </x:c>
      <x:c r="C257" s="135" t="inlineStr">
        <x:is>
          <x:t xml:space="preserve">Resto de fuentes / orden original del Maestro: MILITARES</x:t>
        </x:is>
      </x:c>
      <x:c r="D257" s="135" t="inlineStr">
        <x:is>
          <x:t xml:space="preserve">Militares</x:t>
        </x:is>
      </x:c>
      <x:c r="E257" s="135" t="n"/>
      <x:c r="F257" s="135" t="inlineStr">
        <x:is>
          <x:t xml:space="preserve">Militares</x:t>
        </x:is>
      </x:c>
      <x:c r="G257" s="135" t="n"/>
      <x:c r="H257" s="135" t="n"/>
      <x:c r="I257" s="135" t="n"/>
      <x:c r="J257" s="135" t="n"/>
      <x:c r="K257" s="221" t="inlineStr">
        <x:is>
          <x:t xml:space="preserve">Pendiente</x:t>
        </x:is>
      </x:c>
      <x:c r="L257" s="135" t="inlineStr">
        <x:is>
          <x:t xml:space="preserve">Agregado Naval de México</x:t>
        </x:is>
      </x:c>
      <x:c r="M257" s="135" t="n"/>
      <x:c r="N257" s="180" t="n">
        <x:f>IFERROR(VALUE(B257),9999)</x:f>
        <x:v>0</x:v>
      </x:c>
      <x:c r="O257" s="180" t="str">
        <x:f>IF(AND($D257=PARAMETROS!$B$2,$F257=PARAMETROS!$B$3,$G257&lt;&gt;"",UPPER(TRIM($K257))&lt;&gt;"NO"),"SI","NO")</x:f>
        <x:v>NO</x:v>
      </x:c>
      <x:c r="P257" s="180" t="str">
        <x:f>IF($O257="SI",COUNTIFS($O$2:O257,"SI"),"")</x:f>
      </x:c>
      <x:c r="Q257" s="180" t="str">
        <x:f>IF($O257="SI",IFERROR(INDEX('ASIGNACION AUTOMATICA'!$D:$D,MATCH($G257,'ASIGNACION AUTOMATICA'!$J:$J,0)),""),"")</x:f>
      </x:c>
    </x:row>
    <x:row r="258" s="127" customFormat="1" ht="12.75" customHeight="1">
      <x:c r="A258" s="137" t="n">
        <x:f>ROW()-1</x:f>
        <x:v>257</x:v>
      </x:c>
      <x:c r="B258" s="137" t="inlineStr">
        <x:is>
          <x:t xml:space="preserve">S/P</x:t>
        </x:is>
      </x:c>
      <x:c r="C258" s="137" t="inlineStr">
        <x:is>
          <x:t xml:space="preserve">Resto de fuentes / orden original del Maestro: MILITARES</x:t>
        </x:is>
      </x:c>
      <x:c r="D258" s="137" t="inlineStr">
        <x:is>
          <x:t xml:space="preserve">Militares</x:t>
        </x:is>
      </x:c>
      <x:c r="E258" s="137" t="n"/>
      <x:c r="F258" s="137" t="inlineStr">
        <x:is>
          <x:t xml:space="preserve">Militares</x:t>
        </x:is>
      </x:c>
      <x:c r="G258" s="137" t="n"/>
      <x:c r="H258" s="137" t="n"/>
      <x:c r="I258" s="137" t="n"/>
      <x:c r="J258" s="137" t="n"/>
      <x:c r="K258" s="221" t="inlineStr">
        <x:is>
          <x:t xml:space="preserve">Pendiente</x:t>
        </x:is>
      </x:c>
      <x:c r="L258" s="137" t="inlineStr">
        <x:is>
          <x:t xml:space="preserve">Ayudante de Ordenes</x:t>
        </x:is>
      </x:c>
      <x:c r="M258" s="137" t="n"/>
      <x:c r="N258" s="180" t="n">
        <x:f>IFERROR(VALUE(B258),9999)</x:f>
        <x:v>0</x:v>
      </x:c>
      <x:c r="O258" s="180" t="str">
        <x:f>IF(AND($D258=PARAMETROS!$B$2,$F258=PARAMETROS!$B$3,$G258&lt;&gt;"",UPPER(TRIM($K258))&lt;&gt;"NO"),"SI","NO")</x:f>
        <x:v>NO</x:v>
      </x:c>
      <x:c r="P258" s="180" t="str">
        <x:f>IF($O258="SI",COUNTIFS($O$2:O258,"SI"),"")</x:f>
      </x:c>
      <x:c r="Q258" s="180" t="str">
        <x:f>IF($O258="SI",IFERROR(INDEX('ASIGNACION AUTOMATICA'!$D:$D,MATCH($G258,'ASIGNACION AUTOMATICA'!$J:$J,0)),""),"")</x:f>
      </x:c>
    </x:row>
    <x:row r="259" s="127" customFormat="1" ht="12.75" customHeight="1">
      <x:c r="A259" s="135" t="n">
        <x:f>ROW()-1</x:f>
        <x:v>258</x:v>
      </x:c>
      <x:c r="B259" s="135" t="inlineStr">
        <x:is>
          <x:t xml:space="preserve">S/P</x:t>
        </x:is>
      </x:c>
      <x:c r="C259" s="135" t="inlineStr">
        <x:is>
          <x:t xml:space="preserve">Resto de fuentes / orden original del Maestro: MILITARES</x:t>
        </x:is>
      </x:c>
      <x:c r="D259" s="135" t="inlineStr">
        <x:is>
          <x:t xml:space="preserve">Militares</x:t>
        </x:is>
      </x:c>
      <x:c r="E259" s="135" t="n"/>
      <x:c r="F259" s="135" t="inlineStr">
        <x:is>
          <x:t xml:space="preserve">Militares</x:t>
        </x:is>
      </x:c>
      <x:c r="G259" s="135" t="n"/>
      <x:c r="H259" s="135" t="n"/>
      <x:c r="I259" s="135" t="n"/>
      <x:c r="J259" s="135" t="n"/>
      <x:c r="K259" s="221" t="inlineStr">
        <x:is>
          <x:t xml:space="preserve">Pendiente</x:t>
        </x:is>
      </x:c>
      <x:c r="L259" s="135" t="inlineStr">
        <x:is>
          <x:t xml:space="preserve">Ayudoralm</x:t>
        </x:is>
      </x:c>
      <x:c r="M259" s="135" t="n"/>
      <x:c r="N259" s="180" t="n">
        <x:f>IFERROR(VALUE(B259),9999)</x:f>
        <x:v>0</x:v>
      </x:c>
      <x:c r="O259" s="180" t="str">
        <x:f>IF(AND($D259=PARAMETROS!$B$2,$F259=PARAMETROS!$B$3,$G259&lt;&gt;"",UPPER(TRIM($K259))&lt;&gt;"NO"),"SI","NO")</x:f>
        <x:v>NO</x:v>
      </x:c>
      <x:c r="P259" s="180" t="str">
        <x:f>IF($O259="SI",COUNTIFS($O$2:O259,"SI"),"")</x:f>
      </x:c>
      <x:c r="Q259" s="180" t="str">
        <x:f>IF($O259="SI",IFERROR(INDEX('ASIGNACION AUTOMATICA'!$D:$D,MATCH($G259,'ASIGNACION AUTOMATICA'!$J:$J,0)),""),"")</x:f>
      </x:c>
    </x:row>
    <x:row r="260" s="127" customFormat="1" ht="12.75" customHeight="1">
      <x:c r="A260" s="137" t="n">
        <x:f>ROW()-1</x:f>
        <x:v>259</x:v>
      </x:c>
      <x:c r="B260" s="137" t="inlineStr">
        <x:is>
          <x:t xml:space="preserve">S/P</x:t>
        </x:is>
      </x:c>
      <x:c r="C260" s="137" t="inlineStr">
        <x:is>
          <x:t xml:space="preserve">Resto de fuentes / orden original del Maestro: MILITARES</x:t>
        </x:is>
      </x:c>
      <x:c r="D260" s="137" t="inlineStr">
        <x:is>
          <x:t xml:space="preserve">Militares</x:t>
        </x:is>
      </x:c>
      <x:c r="E260" s="137" t="n"/>
      <x:c r="F260" s="137" t="inlineStr">
        <x:is>
          <x:t xml:space="preserve">Militares</x:t>
        </x:is>
      </x:c>
      <x:c r="G260" s="137" t="n"/>
      <x:c r="H260" s="137" t="n"/>
      <x:c r="I260" s="137" t="n"/>
      <x:c r="J260" s="137" t="n"/>
      <x:c r="K260" s="221" t="inlineStr">
        <x:is>
          <x:t xml:space="preserve">Pendiente</x:t>
        </x:is>
      </x:c>
      <x:c r="L260" s="137" t="inlineStr">
        <x:is>
          <x:t xml:space="preserve">Ayudormindef</x:t>
        </x:is>
      </x:c>
      <x:c r="M260" s="137" t="n"/>
      <x:c r="N260" s="180" t="n">
        <x:f>IFERROR(VALUE(B260),9999)</x:f>
        <x:v>0</x:v>
      </x:c>
      <x:c r="O260" s="180" t="str">
        <x:f>IF(AND($D260=PARAMETROS!$B$2,$F260=PARAMETROS!$B$3,$G260&lt;&gt;"",UPPER(TRIM($K260))&lt;&gt;"NO"),"SI","NO")</x:f>
        <x:v>NO</x:v>
      </x:c>
      <x:c r="P260" s="180" t="str">
        <x:f>IF($O260="SI",COUNTIFS($O$2:O260,"SI"),"")</x:f>
      </x:c>
      <x:c r="Q260" s="180" t="str">
        <x:f>IF($O260="SI",IFERROR(INDEX('ASIGNACION AUTOMATICA'!$D:$D,MATCH($G260,'ASIGNACION AUTOMATICA'!$J:$J,0)),""),"")</x:f>
      </x:c>
    </x:row>
    <x:row r="261" s="127" customFormat="1" ht="12.75" customHeight="1">
      <x:c r="A261" s="135" t="n">
        <x:f>ROW()-1</x:f>
        <x:v>260</x:v>
      </x:c>
      <x:c r="B261" s="135" t="inlineStr">
        <x:is>
          <x:t xml:space="preserve">S/P</x:t>
        </x:is>
      </x:c>
      <x:c r="C261" s="135" t="inlineStr">
        <x:is>
          <x:t xml:space="preserve">Resto de fuentes / orden original del Maestro: MILITARES</x:t>
        </x:is>
      </x:c>
      <x:c r="D261" s="135" t="inlineStr">
        <x:is>
          <x:t xml:space="preserve">Militares</x:t>
        </x:is>
      </x:c>
      <x:c r="E261" s="135" t="n"/>
      <x:c r="F261" s="135" t="inlineStr">
        <x:is>
          <x:t xml:space="preserve">Militares</x:t>
        </x:is>
      </x:c>
      <x:c r="G261" s="135" t="n"/>
      <x:c r="H261" s="135" t="n"/>
      <x:c r="I261" s="135" t="n"/>
      <x:c r="J261" s="135" t="n"/>
      <x:c r="K261" s="221" t="inlineStr">
        <x:is>
          <x:t xml:space="preserve">Pendiente</x:t>
        </x:is>
      </x:c>
      <x:c r="L261" s="135" t="inlineStr">
        <x:is>
          <x:t xml:space="preserve">Ayudorsezona</x:t>
        </x:is>
      </x:c>
      <x:c r="M261" s="135" t="n"/>
      <x:c r="N261" s="180" t="n">
        <x:f>IFERROR(VALUE(B261),9999)</x:f>
        <x:v>0</x:v>
      </x:c>
      <x:c r="O261" s="180" t="str">
        <x:f>IF(AND($D261=PARAMETROS!$B$2,$F261=PARAMETROS!$B$3,$G261&lt;&gt;"",UPPER(TRIM($K261))&lt;&gt;"NO"),"SI","NO")</x:f>
        <x:v>NO</x:v>
      </x:c>
      <x:c r="P261" s="180" t="str">
        <x:f>IF($O261="SI",COUNTIFS($O$2:O261,"SI"),"")</x:f>
      </x:c>
      <x:c r="Q261" s="180" t="str">
        <x:f>IF($O261="SI",IFERROR(INDEX('ASIGNACION AUTOMATICA'!$D:$D,MATCH($G261,'ASIGNACION AUTOMATICA'!$J:$J,0)),""),"")</x:f>
      </x:c>
    </x:row>
    <x:row r="262" s="127" customFormat="1" ht="12.75" customHeight="1">
      <x:c r="A262" s="137" t="n">
        <x:f>ROW()-1</x:f>
        <x:v>261</x:v>
      </x:c>
      <x:c r="B262" s="137" t="inlineStr">
        <x:is>
          <x:t xml:space="preserve">S/P</x:t>
        </x:is>
      </x:c>
      <x:c r="C262" s="137" t="inlineStr">
        <x:is>
          <x:t xml:space="preserve">Resto de fuentes / orden original del Maestro: MILITARES</x:t>
        </x:is>
      </x:c>
      <x:c r="D262" s="137" t="inlineStr">
        <x:is>
          <x:t xml:space="preserve">Militares</x:t>
        </x:is>
      </x:c>
      <x:c r="E262" s="137" t="n"/>
      <x:c r="F262" s="137" t="inlineStr">
        <x:is>
          <x:t xml:space="preserve">Militares</x:t>
        </x:is>
      </x:c>
      <x:c r="G262" s="137" t="n"/>
      <x:c r="H262" s="137" t="n"/>
      <x:c r="I262" s="137" t="n"/>
      <x:c r="J262" s="137" t="n"/>
      <x:c r="K262" s="221" t="inlineStr">
        <x:is>
          <x:t xml:space="preserve">Pendiente</x:t>
        </x:is>
      </x:c>
      <x:c r="L262" s="137" t="inlineStr">
        <x:is>
          <x:t xml:space="preserve">Ayudorsubsecdef</x:t>
        </x:is>
      </x:c>
      <x:c r="M262" s="137" t="n"/>
      <x:c r="N262" s="180" t="n">
        <x:f>IFERROR(VALUE(B262),9999)</x:f>
        <x:v>0</x:v>
      </x:c>
      <x:c r="O262" s="180" t="str">
        <x:f>IF(AND($D262=PARAMETROS!$B$2,$F262=PARAMETROS!$B$3,$G262&lt;&gt;"",UPPER(TRIM($K262))&lt;&gt;"NO"),"SI","NO")</x:f>
        <x:v>NO</x:v>
      </x:c>
      <x:c r="P262" s="180" t="str">
        <x:f>IF($O262="SI",COUNTIFS($O$2:O262,"SI"),"")</x:f>
      </x:c>
      <x:c r="Q262" s="180" t="str">
        <x:f>IF($O262="SI",IFERROR(INDEX('ASIGNACION AUTOMATICA'!$D:$D,MATCH($G262,'ASIGNACION AUTOMATICA'!$J:$J,0)),""),"")</x:f>
      </x:c>
    </x:row>
    <x:row r="263" s="127" customFormat="1" ht="12.75" customHeight="1">
      <x:c r="A263" s="135" t="n">
        <x:f>ROW()-1</x:f>
        <x:v>262</x:v>
      </x:c>
      <x:c r="B263" s="135" t="inlineStr">
        <x:is>
          <x:t xml:space="preserve">S/P</x:t>
        </x:is>
      </x:c>
      <x:c r="C263" s="135" t="inlineStr">
        <x:is>
          <x:t xml:space="preserve">Resto de fuentes / orden original del Maestro: MILITARES</x:t>
        </x:is>
      </x:c>
      <x:c r="D263" s="135" t="inlineStr">
        <x:is>
          <x:t xml:space="preserve">Militares</x:t>
        </x:is>
      </x:c>
      <x:c r="E263" s="135" t="n"/>
      <x:c r="F263" s="135" t="inlineStr">
        <x:is>
          <x:t xml:space="preserve">Militares</x:t>
        </x:is>
      </x:c>
      <x:c r="G263" s="135" t="n"/>
      <x:c r="H263" s="135" t="n"/>
      <x:c r="I263" s="135" t="n"/>
      <x:c r="J263" s="135" t="n"/>
      <x:c r="K263" s="221" t="inlineStr">
        <x:is>
          <x:t xml:space="preserve">Pendiente</x:t>
        </x:is>
      </x:c>
      <x:c r="L263" s="135" t="inlineStr">
        <x:is>
          <x:t xml:space="preserve">Comandante de la Aviación Naval</x:t>
        </x:is>
      </x:c>
      <x:c r="M263" s="135" t="n"/>
      <x:c r="N263" s="180" t="n">
        <x:f>IFERROR(VALUE(B263),9999)</x:f>
        <x:v>0</x:v>
      </x:c>
      <x:c r="O263" s="180" t="str">
        <x:f>IF(AND($D263=PARAMETROS!$B$2,$F263=PARAMETROS!$B$3,$G263&lt;&gt;"",UPPER(TRIM($K263))&lt;&gt;"NO"),"SI","NO")</x:f>
        <x:v>NO</x:v>
      </x:c>
      <x:c r="P263" s="180" t="str">
        <x:f>IF($O263="SI",COUNTIFS($O$2:O263,"SI"),"")</x:f>
      </x:c>
      <x:c r="Q263" s="180" t="str">
        <x:f>IF($O263="SI",IFERROR(INDEX('ASIGNACION AUTOMATICA'!$D:$D,MATCH($G263,'ASIGNACION AUTOMATICA'!$J:$J,0)),""),"")</x:f>
      </x:c>
    </x:row>
    <x:row r="264" s="127" customFormat="1" ht="12.75" customHeight="1">
      <x:c r="A264" s="137" t="n">
        <x:f>ROW()-1</x:f>
        <x:v>263</x:v>
      </x:c>
      <x:c r="B264" s="137" t="inlineStr">
        <x:is>
          <x:t xml:space="preserve">S/P</x:t>
        </x:is>
      </x:c>
      <x:c r="C264" s="137" t="inlineStr">
        <x:is>
          <x:t xml:space="preserve">Resto de fuentes / orden original del Maestro: MILITARES</x:t>
        </x:is>
      </x:c>
      <x:c r="D264" s="137" t="inlineStr">
        <x:is>
          <x:t xml:space="preserve">Militares</x:t>
        </x:is>
      </x:c>
      <x:c r="E264" s="137" t="n"/>
      <x:c r="F264" s="137" t="inlineStr">
        <x:is>
          <x:t xml:space="preserve">Militares</x:t>
        </x:is>
      </x:c>
      <x:c r="G264" s="137" t="n"/>
      <x:c r="H264" s="137" t="n"/>
      <x:c r="I264" s="137" t="n"/>
      <x:c r="J264" s="137" t="n"/>
      <x:c r="K264" s="221" t="inlineStr">
        <x:is>
          <x:t xml:space="preserve">Pendiente</x:t>
        </x:is>
      </x:c>
      <x:c r="L264" s="137" t="inlineStr">
        <x:is>
          <x:t xml:space="preserve">Comandante de la Fuerza de Submarinos</x:t>
        </x:is>
      </x:c>
      <x:c r="M264" s="137" t="n"/>
      <x:c r="N264" s="180" t="n">
        <x:f>IFERROR(VALUE(B264),9999)</x:f>
        <x:v>0</x:v>
      </x:c>
      <x:c r="O264" s="180" t="str">
        <x:f>IF(AND($D264=PARAMETROS!$B$2,$F264=PARAMETROS!$B$3,$G264&lt;&gt;"",UPPER(TRIM($K264))&lt;&gt;"NO"),"SI","NO")</x:f>
        <x:v>NO</x:v>
      </x:c>
      <x:c r="P264" s="180" t="str">
        <x:f>IF($O264="SI",COUNTIFS($O$2:O264,"SI"),"")</x:f>
      </x:c>
      <x:c r="Q264" s="180" t="str">
        <x:f>IF($O264="SI",IFERROR(INDEX('ASIGNACION AUTOMATICA'!$D:$D,MATCH($G264,'ASIGNACION AUTOMATICA'!$J:$J,0)),""),"")</x:f>
      </x:c>
    </x:row>
    <x:row r="265" s="127" customFormat="1" ht="12.75" customHeight="1">
      <x:c r="A265" s="135" t="n">
        <x:f>ROW()-1</x:f>
        <x:v>264</x:v>
      </x:c>
      <x:c r="B265" s="135" t="inlineStr">
        <x:is>
          <x:t xml:space="preserve">S/P</x:t>
        </x:is>
      </x:c>
      <x:c r="C265" s="135" t="inlineStr">
        <x:is>
          <x:t xml:space="preserve">Resto de fuentes / orden original del Maestro: MILITARES</x:t>
        </x:is>
      </x:c>
      <x:c r="D265" s="135" t="inlineStr">
        <x:is>
          <x:t xml:space="preserve">Militares</x:t>
        </x:is>
      </x:c>
      <x:c r="E265" s="135" t="n"/>
      <x:c r="F265" s="135" t="inlineStr">
        <x:is>
          <x:t xml:space="preserve">Militares</x:t>
        </x:is>
      </x:c>
      <x:c r="G265" s="135" t="n"/>
      <x:c r="H265" s="135" t="n"/>
      <x:c r="I265" s="135" t="n"/>
      <x:c r="J265" s="135" t="n"/>
      <x:c r="K265" s="221" t="inlineStr">
        <x:is>
          <x:t xml:space="preserve">Pendiente</x:t>
        </x:is>
      </x:c>
      <x:c r="L265" s="135" t="inlineStr">
        <x:is>
          <x:t xml:space="preserve">Comandante de Operaciones Navales</x:t>
        </x:is>
      </x:c>
      <x:c r="M265" s="135" t="n"/>
      <x:c r="N265" s="180" t="n">
        <x:f>IFERROR(VALUE(B265),9999)</x:f>
        <x:v>0</x:v>
      </x:c>
      <x:c r="O265" s="180" t="str">
        <x:f>IF(AND($D265=PARAMETROS!$B$2,$F265=PARAMETROS!$B$3,$G265&lt;&gt;"",UPPER(TRIM($K265))&lt;&gt;"NO"),"SI","NO")</x:f>
        <x:v>NO</x:v>
      </x:c>
      <x:c r="P265" s="180" t="str">
        <x:f>IF($O265="SI",COUNTIFS($O$2:O265,"SI"),"")</x:f>
      </x:c>
      <x:c r="Q265" s="180" t="str">
        <x:f>IF($O265="SI",IFERROR(INDEX('ASIGNACION AUTOMATICA'!$D:$D,MATCH($G265,'ASIGNACION AUTOMATICA'!$J:$J,0)),""),"")</x:f>
      </x:c>
    </x:row>
    <x:row r="266" s="127" customFormat="1" ht="12.75" customHeight="1">
      <x:c r="A266" s="137" t="n">
        <x:f>ROW()-1</x:f>
        <x:v>265</x:v>
      </x:c>
      <x:c r="B266" s="137" t="inlineStr">
        <x:is>
          <x:t xml:space="preserve">S/P</x:t>
        </x:is>
      </x:c>
      <x:c r="C266" s="137" t="inlineStr">
        <x:is>
          <x:t xml:space="preserve">Resto de fuentes / orden original del Maestro: MILITARES</x:t>
        </x:is>
      </x:c>
      <x:c r="D266" s="137" t="inlineStr">
        <x:is>
          <x:t xml:space="preserve">Militares</x:t>
        </x:is>
      </x:c>
      <x:c r="E266" s="137" t="n"/>
      <x:c r="F266" s="137" t="inlineStr">
        <x:is>
          <x:t xml:space="preserve">Militares</x:t>
        </x:is>
      </x:c>
      <x:c r="G266" s="137" t="n"/>
      <x:c r="H266" s="137" t="n"/>
      <x:c r="I266" s="137" t="n"/>
      <x:c r="J266" s="137" t="n"/>
      <x:c r="K266" s="221" t="inlineStr">
        <x:is>
          <x:t xml:space="preserve">Pendiente</x:t>
        </x:is>
      </x:c>
      <x:c r="L266" s="137" t="inlineStr">
        <x:is>
          <x:t xml:space="preserve">Comandante de Operaciones Terrestres</x:t>
        </x:is>
      </x:c>
      <x:c r="M266" s="137" t="n"/>
      <x:c r="N266" s="180" t="n">
        <x:f>IFERROR(VALUE(B266),9999)</x:f>
        <x:v>0</x:v>
      </x:c>
      <x:c r="O266" s="180" t="str">
        <x:f>IF(AND($D266=PARAMETROS!$B$2,$F266=PARAMETROS!$B$3,$G266&lt;&gt;"",UPPER(TRIM($K266))&lt;&gt;"NO"),"SI","NO")</x:f>
        <x:v>NO</x:v>
      </x:c>
      <x:c r="P266" s="180" t="str">
        <x:f>IF($O266="SI",COUNTIFS($O$2:O266,"SI"),"")</x:f>
      </x:c>
      <x:c r="Q266" s="180" t="str">
        <x:f>IF($O266="SI",IFERROR(INDEX('ASIGNACION AUTOMATICA'!$D:$D,MATCH($G266,'ASIGNACION AUTOMATICA'!$J:$J,0)),""),"")</x:f>
      </x:c>
    </x:row>
    <x:row r="267" s="127" customFormat="1" ht="12.75" customHeight="1">
      <x:c r="A267" s="135" t="n">
        <x:f>ROW()-1</x:f>
        <x:v>266</x:v>
      </x:c>
      <x:c r="B267" s="135" t="inlineStr">
        <x:is>
          <x:t xml:space="preserve">S/P</x:t>
        </x:is>
      </x:c>
      <x:c r="C267" s="135" t="inlineStr">
        <x:is>
          <x:t xml:space="preserve">Resto de fuentes / orden original del Maestro: MILITARES</x:t>
        </x:is>
      </x:c>
      <x:c r="D267" s="135" t="inlineStr">
        <x:is>
          <x:t xml:space="preserve">Militares</x:t>
        </x:is>
      </x:c>
      <x:c r="E267" s="135" t="n"/>
      <x:c r="F267" s="135" t="inlineStr">
        <x:is>
          <x:t xml:space="preserve">Militares</x:t>
        </x:is>
      </x:c>
      <x:c r="G267" s="135" t="n"/>
      <x:c r="H267" s="135" t="n"/>
      <x:c r="I267" s="135" t="n"/>
      <x:c r="J267" s="135" t="n"/>
      <x:c r="K267" s="221" t="inlineStr">
        <x:is>
          <x:t xml:space="preserve">Pendiente</x:t>
        </x:is>
      </x:c>
      <x:c r="L267" s="135" t="inlineStr">
        <x:is>
          <x:t xml:space="preserve">Comandante Regimiento N° 6 "chacabuco" y Comandante Guarnicióin Ejército Concepción</x:t>
        </x:is>
      </x:c>
      <x:c r="M267" s="135" t="n"/>
      <x:c r="N267" s="180" t="n">
        <x:f>IFERROR(VALUE(B267),9999)</x:f>
        <x:v>0</x:v>
      </x:c>
      <x:c r="O267" s="180" t="str">
        <x:f>IF(AND($D267=PARAMETROS!$B$2,$F267=PARAMETROS!$B$3,$G267&lt;&gt;"",UPPER(TRIM($K267))&lt;&gt;"NO"),"SI","NO")</x:f>
        <x:v>NO</x:v>
      </x:c>
      <x:c r="P267" s="180" t="str">
        <x:f>IF($O267="SI",COUNTIFS($O$2:O267,"SI"),"")</x:f>
      </x:c>
      <x:c r="Q267" s="180" t="str">
        <x:f>IF($O267="SI",IFERROR(INDEX('ASIGNACION AUTOMATICA'!$D:$D,MATCH($G267,'ASIGNACION AUTOMATICA'!$J:$J,0)),""),"")</x:f>
      </x:c>
    </x:row>
    <x:row r="268" s="127" customFormat="1" ht="12.75" customHeight="1">
      <x:c r="A268" s="137" t="n">
        <x:f>ROW()-1</x:f>
        <x:v>267</x:v>
      </x:c>
      <x:c r="B268" s="137" t="inlineStr">
        <x:is>
          <x:t xml:space="preserve">S/P</x:t>
        </x:is>
      </x:c>
      <x:c r="C268" s="137" t="inlineStr">
        <x:is>
          <x:t xml:space="preserve">Resto de fuentes / orden original del Maestro: MILITARES</x:t>
        </x:is>
      </x:c>
      <x:c r="D268" s="137" t="inlineStr">
        <x:is>
          <x:t xml:space="preserve">Militares</x:t>
        </x:is>
      </x:c>
      <x:c r="E268" s="137" t="n"/>
      <x:c r="F268" s="137" t="inlineStr">
        <x:is>
          <x:t xml:space="preserve">Militares</x:t>
        </x:is>
      </x:c>
      <x:c r="G268" s="137" t="n"/>
      <x:c r="H268" s="137" t="n"/>
      <x:c r="I268" s="137" t="n"/>
      <x:c r="J268" s="137" t="n"/>
      <x:c r="K268" s="221" t="inlineStr">
        <x:is>
          <x:t xml:space="preserve">Pendiente</x:t>
        </x:is>
      </x:c>
      <x:c r="L268" s="137" t="inlineStr">
        <x:is>
          <x:t xml:space="preserve">Condestable Mayor de la Armada</x:t>
        </x:is>
      </x:c>
      <x:c r="M268" s="137" t="n"/>
      <x:c r="N268" s="180" t="n">
        <x:f>IFERROR(VALUE(B268),9999)</x:f>
        <x:v>0</x:v>
      </x:c>
      <x:c r="O268" s="180" t="str">
        <x:f>IF(AND($D268=PARAMETROS!$B$2,$F268=PARAMETROS!$B$3,$G268&lt;&gt;"",UPPER(TRIM($K268))&lt;&gt;"NO"),"SI","NO")</x:f>
        <x:v>NO</x:v>
      </x:c>
      <x:c r="P268" s="180" t="str">
        <x:f>IF($O268="SI",COUNTIFS($O$2:O268,"SI"),"")</x:f>
      </x:c>
      <x:c r="Q268" s="180" t="str">
        <x:f>IF($O268="SI",IFERROR(INDEX('ASIGNACION AUTOMATICA'!$D:$D,MATCH($G268,'ASIGNACION AUTOMATICA'!$J:$J,0)),""),"")</x:f>
      </x:c>
    </x:row>
    <x:row r="269" s="127" customFormat="1" ht="12.75" customHeight="1">
      <x:c r="A269" s="135" t="n">
        <x:f>ROW()-1</x:f>
        <x:v>268</x:v>
      </x:c>
      <x:c r="B269" s="135" t="inlineStr">
        <x:is>
          <x:t xml:space="preserve">S/P</x:t>
        </x:is>
      </x:c>
      <x:c r="C269" s="135" t="inlineStr">
        <x:is>
          <x:t xml:space="preserve">Resto de fuentes / orden original del Maestro: MILITARES</x:t>
        </x:is>
      </x:c>
      <x:c r="D269" s="135" t="inlineStr">
        <x:is>
          <x:t xml:space="preserve">Militares</x:t>
        </x:is>
      </x:c>
      <x:c r="E269" s="135" t="n"/>
      <x:c r="F269" s="135" t="inlineStr">
        <x:is>
          <x:t xml:space="preserve">Militares</x:t>
        </x:is>
      </x:c>
      <x:c r="G269" s="135" t="n"/>
      <x:c r="H269" s="135" t="n"/>
      <x:c r="I269" s="135" t="n"/>
      <x:c r="J269" s="135" t="n"/>
      <x:c r="K269" s="221" t="inlineStr">
        <x:is>
          <x:t xml:space="preserve">Pendiente</x:t>
        </x:is>
      </x:c>
      <x:c r="L269" s="135" t="inlineStr">
        <x:is>
          <x:t xml:space="preserve">Condestable Mayor de la Segunda Zona Naval</x:t>
        </x:is>
      </x:c>
      <x:c r="M269" s="135" t="n"/>
      <x:c r="N269" s="180" t="n">
        <x:f>IFERROR(VALUE(B269),9999)</x:f>
        <x:v>0</x:v>
      </x:c>
      <x:c r="O269" s="180" t="str">
        <x:f>IF(AND($D269=PARAMETROS!$B$2,$F269=PARAMETROS!$B$3,$G269&lt;&gt;"",UPPER(TRIM($K269))&lt;&gt;"NO"),"SI","NO")</x:f>
        <x:v>NO</x:v>
      </x:c>
      <x:c r="P269" s="180" t="str">
        <x:f>IF($O269="SI",COUNTIFS($O$2:O269,"SI"),"")</x:f>
      </x:c>
      <x:c r="Q269" s="180" t="str">
        <x:f>IF($O269="SI",IFERROR(INDEX('ASIGNACION AUTOMATICA'!$D:$D,MATCH($G269,'ASIGNACION AUTOMATICA'!$J:$J,0)),""),"")</x:f>
      </x:c>
    </x:row>
    <x:row r="270" s="127" customFormat="1" ht="12.75" customHeight="1">
      <x:c r="A270" s="137" t="n">
        <x:f>ROW()-1</x:f>
        <x:v>269</x:v>
      </x:c>
      <x:c r="B270" s="137" t="inlineStr">
        <x:is>
          <x:t xml:space="preserve">S/P</x:t>
        </x:is>
      </x:c>
      <x:c r="C270" s="137" t="inlineStr">
        <x:is>
          <x:t xml:space="preserve">Resto de fuentes / orden original del Maestro: MILITARES</x:t>
        </x:is>
      </x:c>
      <x:c r="D270" s="137" t="inlineStr">
        <x:is>
          <x:t xml:space="preserve">Militares</x:t>
        </x:is>
      </x:c>
      <x:c r="E270" s="137" t="n"/>
      <x:c r="F270" s="137" t="inlineStr">
        <x:is>
          <x:t xml:space="preserve">Militares</x:t>
        </x:is>
      </x:c>
      <x:c r="G270" s="137" t="n"/>
      <x:c r="H270" s="137" t="n"/>
      <x:c r="I270" s="137" t="n"/>
      <x:c r="J270" s="137" t="n"/>
      <x:c r="K270" s="221" t="inlineStr">
        <x:is>
          <x:t xml:space="preserve">Pendiente</x:t>
        </x:is>
      </x:c>
      <x:c r="L270" s="137" t="inlineStr">
        <x:is>
          <x:t xml:space="preserve">Contralor de la Armada</x:t>
        </x:is>
      </x:c>
      <x:c r="M270" s="137" t="n"/>
      <x:c r="N270" s="180" t="n">
        <x:f>IFERROR(VALUE(B270),9999)</x:f>
        <x:v>0</x:v>
      </x:c>
      <x:c r="O270" s="180" t="str">
        <x:f>IF(AND($D270=PARAMETROS!$B$2,$F270=PARAMETROS!$B$3,$G270&lt;&gt;"",UPPER(TRIM($K270))&lt;&gt;"NO"),"SI","NO")</x:f>
        <x:v>NO</x:v>
      </x:c>
      <x:c r="P270" s="180" t="str">
        <x:f>IF($O270="SI",COUNTIFS($O$2:O270,"SI"),"")</x:f>
      </x:c>
      <x:c r="Q270" s="180" t="str">
        <x:f>IF($O270="SI",IFERROR(INDEX('ASIGNACION AUTOMATICA'!$D:$D,MATCH($G270,'ASIGNACION AUTOMATICA'!$J:$J,0)),""),"")</x:f>
      </x:c>
    </x:row>
    <x:row r="271" s="127" customFormat="1" ht="12.75" customHeight="1">
      <x:c r="A271" s="135" t="n">
        <x:f>ROW()-1</x:f>
        <x:v>270</x:v>
      </x:c>
      <x:c r="B271" s="135" t="inlineStr">
        <x:is>
          <x:t xml:space="preserve">S/P</x:t>
        </x:is>
      </x:c>
      <x:c r="C271" s="135" t="inlineStr">
        <x:is>
          <x:t xml:space="preserve">Resto de fuentes / orden original del Maestro: MILITARES</x:t>
        </x:is>
      </x:c>
      <x:c r="D271" s="135" t="inlineStr">
        <x:is>
          <x:t xml:space="preserve">Militares</x:t>
        </x:is>
      </x:c>
      <x:c r="E271" s="135" t="n"/>
      <x:c r="F271" s="135" t="inlineStr">
        <x:is>
          <x:t xml:space="preserve">Militares</x:t>
        </x:is>
      </x:c>
      <x:c r="G271" s="135" t="n"/>
      <x:c r="H271" s="135" t="n"/>
      <x:c r="I271" s="135" t="n"/>
      <x:c r="J271" s="135" t="n"/>
      <x:c r="K271" s="221" t="inlineStr">
        <x:is>
          <x:t xml:space="preserve">Pendiente</x:t>
        </x:is>
      </x:c>
      <x:c r="L271" s="135" t="inlineStr">
        <x:is>
          <x:t xml:space="preserve">Csa - Representante Ejército</x:t>
        </x:is>
      </x:c>
      <x:c r="M271" s="135" t="n"/>
      <x:c r="N271" s="180" t="n">
        <x:f>IFERROR(VALUE(B271),9999)</x:f>
        <x:v>0</x:v>
      </x:c>
      <x:c r="O271" s="180" t="str">
        <x:f>IF(AND($D271=PARAMETROS!$B$2,$F271=PARAMETROS!$B$3,$G271&lt;&gt;"",UPPER(TRIM($K271))&lt;&gt;"NO"),"SI","NO")</x:f>
        <x:v>NO</x:v>
      </x:c>
      <x:c r="P271" s="180" t="str">
        <x:f>IF($O271="SI",COUNTIFS($O$2:O271,"SI"),"")</x:f>
      </x:c>
      <x:c r="Q271" s="180" t="str">
        <x:f>IF($O271="SI",IFERROR(INDEX('ASIGNACION AUTOMATICA'!$D:$D,MATCH($G271,'ASIGNACION AUTOMATICA'!$J:$J,0)),""),"")</x:f>
      </x:c>
    </x:row>
    <x:row r="272" s="127" customFormat="1" ht="12.75" customHeight="1">
      <x:c r="A272" s="137" t="n">
        <x:f>ROW()-1</x:f>
        <x:v>271</x:v>
      </x:c>
      <x:c r="B272" s="137" t="inlineStr">
        <x:is>
          <x:t xml:space="preserve">S/P</x:t>
        </x:is>
      </x:c>
      <x:c r="C272" s="137" t="inlineStr">
        <x:is>
          <x:t xml:space="preserve">Resto de fuentes / orden original del Maestro: MILITARES</x:t>
        </x:is>
      </x:c>
      <x:c r="D272" s="137" t="inlineStr">
        <x:is>
          <x:t xml:space="preserve">Militares</x:t>
        </x:is>
      </x:c>
      <x:c r="E272" s="137" t="n"/>
      <x:c r="F272" s="137" t="inlineStr">
        <x:is>
          <x:t xml:space="preserve">Militares</x:t>
        </x:is>
      </x:c>
      <x:c r="G272" s="137" t="n"/>
      <x:c r="H272" s="137" t="n"/>
      <x:c r="I272" s="137" t="n"/>
      <x:c r="J272" s="137" t="n"/>
      <x:c r="K272" s="221" t="inlineStr">
        <x:is>
          <x:t xml:space="preserve">Pendiente</x:t>
        </x:is>
      </x:c>
      <x:c r="L272" s="137" t="inlineStr">
        <x:is>
          <x:t xml:space="preserve">Csa - Representante FACH</x:t>
        </x:is>
      </x:c>
      <x:c r="M272" s="137" t="n"/>
      <x:c r="N272" s="180" t="n">
        <x:f>IFERROR(VALUE(B272),9999)</x:f>
        <x:v>0</x:v>
      </x:c>
      <x:c r="O272" s="180" t="str">
        <x:f>IF(AND($D272=PARAMETROS!$B$2,$F272=PARAMETROS!$B$3,$G272&lt;&gt;"",UPPER(TRIM($K272))&lt;&gt;"NO"),"SI","NO")</x:f>
        <x:v>NO</x:v>
      </x:c>
      <x:c r="P272" s="180" t="str">
        <x:f>IF($O272="SI",COUNTIFS($O$2:O272,"SI"),"")</x:f>
      </x:c>
      <x:c r="Q272" s="180" t="str">
        <x:f>IF($O272="SI",IFERROR(INDEX('ASIGNACION AUTOMATICA'!$D:$D,MATCH($G272,'ASIGNACION AUTOMATICA'!$J:$J,0)),""),"")</x:f>
      </x:c>
    </x:row>
    <x:row r="273" s="127" customFormat="1" ht="12.75" customHeight="1">
      <x:c r="A273" s="135" t="n">
        <x:f>ROW()-1</x:f>
        <x:v>272</x:v>
      </x:c>
      <x:c r="B273" s="135" t="inlineStr">
        <x:is>
          <x:t xml:space="preserve">S/P</x:t>
        </x:is>
      </x:c>
      <x:c r="C273" s="135" t="inlineStr">
        <x:is>
          <x:t xml:space="preserve">Resto de fuentes / orden original del Maestro: MILITARES</x:t>
        </x:is>
      </x:c>
      <x:c r="D273" s="135" t="inlineStr">
        <x:is>
          <x:t xml:space="preserve">Militares</x:t>
        </x:is>
      </x:c>
      <x:c r="E273" s="135" t="n"/>
      <x:c r="F273" s="135" t="inlineStr">
        <x:is>
          <x:t xml:space="preserve">Militares</x:t>
        </x:is>
      </x:c>
      <x:c r="G273" s="135" t="n"/>
      <x:c r="H273" s="135" t="n"/>
      <x:c r="I273" s="135" t="n"/>
      <x:c r="J273" s="135" t="n"/>
      <x:c r="K273" s="221" t="inlineStr">
        <x:is>
          <x:t xml:space="preserve">Pendiente</x:t>
        </x:is>
      </x:c>
      <x:c r="L273" s="135" t="inlineStr">
        <x:is>
          <x:t xml:space="preserve">Estado Mayor Conjunto</x:t>
        </x:is>
      </x:c>
      <x:c r="M273" s="135" t="n"/>
      <x:c r="N273" s="180" t="n">
        <x:f>IFERROR(VALUE(B273),9999)</x:f>
        <x:v>0</x:v>
      </x:c>
      <x:c r="O273" s="180" t="str">
        <x:f>IF(AND($D273=PARAMETROS!$B$2,$F273=PARAMETROS!$B$3,$G273&lt;&gt;"",UPPER(TRIM($K273))&lt;&gt;"NO"),"SI","NO")</x:f>
        <x:v>NO</x:v>
      </x:c>
      <x:c r="P273" s="180" t="str">
        <x:f>IF($O273="SI",COUNTIFS($O$2:O273,"SI"),"")</x:f>
      </x:c>
      <x:c r="Q273" s="180" t="str">
        <x:f>IF($O273="SI",IFERROR(INDEX('ASIGNACION AUTOMATICA'!$D:$D,MATCH($G273,'ASIGNACION AUTOMATICA'!$J:$J,0)),""),"")</x:f>
      </x:c>
    </x:row>
    <x:row r="274" s="127" customFormat="1" ht="12.75" customHeight="1">
      <x:c r="A274" s="137" t="n">
        <x:f>ROW()-1</x:f>
        <x:v>273</x:v>
      </x:c>
      <x:c r="B274" s="137" t="inlineStr">
        <x:is>
          <x:t xml:space="preserve">S/P</x:t>
        </x:is>
      </x:c>
      <x:c r="C274" s="137" t="inlineStr">
        <x:is>
          <x:t xml:space="preserve">Resto de fuentes / orden original del Maestro: MILITARES</x:t>
        </x:is>
      </x:c>
      <x:c r="D274" s="137" t="inlineStr">
        <x:is>
          <x:t xml:space="preserve">Militares</x:t>
        </x:is>
      </x:c>
      <x:c r="E274" s="137" t="n"/>
      <x:c r="F274" s="137" t="inlineStr">
        <x:is>
          <x:t xml:space="preserve">Militares</x:t>
        </x:is>
      </x:c>
      <x:c r="G274" s="137" t="n"/>
      <x:c r="H274" s="137" t="n"/>
      <x:c r="I274" s="137" t="n"/>
      <x:c r="J274" s="137" t="n"/>
      <x:c r="K274" s="221" t="inlineStr">
        <x:is>
          <x:t xml:space="preserve">Pendiente</x:t>
        </x:is>
      </x:c>
      <x:c r="L274" s="137" t="inlineStr">
        <x:is>
          <x:t xml:space="preserve">Prefecto de la Prefectura de Carabineros Talcahuano</x:t>
        </x:is>
      </x:c>
      <x:c r="M274" s="137" t="n"/>
      <x:c r="N274" s="180" t="n">
        <x:f>IFERROR(VALUE(B274),9999)</x:f>
        <x:v>0</x:v>
      </x:c>
      <x:c r="O274" s="180" t="str">
        <x:f>IF(AND($D274=PARAMETROS!$B$2,$F274=PARAMETROS!$B$3,$G274&lt;&gt;"",UPPER(TRIM($K274))&lt;&gt;"NO"),"SI","NO")</x:f>
        <x:v>NO</x:v>
      </x:c>
      <x:c r="P274" s="180" t="str">
        <x:f>IF($O274="SI",COUNTIFS($O$2:O274,"SI"),"")</x:f>
      </x:c>
      <x:c r="Q274" s="180" t="str">
        <x:f>IF($O274="SI",IFERROR(INDEX('ASIGNACION AUTOMATICA'!$D:$D,MATCH($G274,'ASIGNACION AUTOMATICA'!$J:$J,0)),""),"")</x:f>
      </x:c>
    </x:row>
    <x:row r="275" s="127" customFormat="1" ht="12.75" customHeight="1">
      <x:c r="A275" s="135" t="n">
        <x:f>ROW()-1</x:f>
        <x:v>274</x:v>
      </x:c>
      <x:c r="B275" s="135" t="inlineStr">
        <x:is>
          <x:t xml:space="preserve">S/P</x:t>
        </x:is>
      </x:c>
      <x:c r="C275" s="135" t="inlineStr">
        <x:is>
          <x:t xml:space="preserve">Resto de fuentes / orden original del Maestro: MILITARES</x:t>
        </x:is>
      </x:c>
      <x:c r="D275" s="135" t="inlineStr">
        <x:is>
          <x:t xml:space="preserve">Militares</x:t>
        </x:is>
      </x:c>
      <x:c r="E275" s="135" t="n"/>
      <x:c r="F275" s="135" t="inlineStr">
        <x:is>
          <x:t xml:space="preserve">Militares</x:t>
        </x:is>
      </x:c>
      <x:c r="G275" s="135" t="n"/>
      <x:c r="H275" s="135" t="n"/>
      <x:c r="I275" s="135" t="n"/>
      <x:c r="J275" s="135" t="n"/>
      <x:c r="K275" s="221" t="inlineStr">
        <x:is>
          <x:t xml:space="preserve">Pendiente</x:t>
        </x:is>
      </x:c>
      <x:c r="L275" s="135" t="inlineStr">
        <x:is>
          <x:t xml:space="preserve">Representante Cje en Consejo Superior ASMAR</x:t>
        </x:is>
      </x:c>
      <x:c r="M275" s="135" t="n"/>
      <x:c r="N275" s="180" t="n">
        <x:f>IFERROR(VALUE(B275),9999)</x:f>
        <x:v>0</x:v>
      </x:c>
      <x:c r="O275" s="180" t="str">
        <x:f>IF(AND($D275=PARAMETROS!$B$2,$F275=PARAMETROS!$B$3,$G275&lt;&gt;"",UPPER(TRIM($K275))&lt;&gt;"NO"),"SI","NO")</x:f>
        <x:v>NO</x:v>
      </x:c>
      <x:c r="P275" s="180" t="str">
        <x:f>IF($O275="SI",COUNTIFS($O$2:O275,"SI"),"")</x:f>
      </x:c>
      <x:c r="Q275" s="180" t="str">
        <x:f>IF($O275="SI",IFERROR(INDEX('ASIGNACION AUTOMATICA'!$D:$D,MATCH($G275,'ASIGNACION AUTOMATICA'!$J:$J,0)),""),"")</x:f>
      </x:c>
    </x:row>
    <x:row r="276" s="127" customFormat="1" ht="12.75" customHeight="1">
      <x:c r="A276" s="138" t="n">
        <x:f>ROW()-1</x:f>
        <x:v>275</x:v>
      </x:c>
      <x:c r="B276" s="138" t="inlineStr">
        <x:is>
          <x:t xml:space="preserve">S/P</x:t>
        </x:is>
      </x:c>
      <x:c r="C276" s="138" t="inlineStr">
        <x:is>
          <x:t xml:space="preserve">Resto de fuentes / orden original del Maestro: MILITARES</x:t>
        </x:is>
      </x:c>
      <x:c r="D276" s="138" t="inlineStr">
        <x:is>
          <x:t xml:space="preserve">Militares</x:t>
        </x:is>
      </x:c>
      <x:c r="E276" s="138" t="n"/>
      <x:c r="F276" s="138" t="inlineStr">
        <x:is>
          <x:t xml:space="preserve">Militares</x:t>
        </x:is>
      </x:c>
      <x:c r="G276" s="138" t="n"/>
      <x:c r="H276" s="138" t="n"/>
      <x:c r="I276" s="138" t="n"/>
      <x:c r="J276" s="138" t="n"/>
      <x:c r="K276" s="221" t="inlineStr">
        <x:is>
          <x:t xml:space="preserve">Pendiente</x:t>
        </x:is>
      </x:c>
      <x:c r="L276" s="138" t="inlineStr">
        <x:is>
          <x:t xml:space="preserve">Representante Cjfach en Consejo Superior</x:t>
        </x:is>
      </x:c>
      <x:c r="M276" s="138" t="n"/>
      <x:c r="N276" s="180" t="n">
        <x:f>IFERROR(VALUE(B276),9999)</x:f>
        <x:v>0</x:v>
      </x:c>
      <x:c r="O276" s="180" t="str">
        <x:f>IF(AND($D276=PARAMETROS!$B$2,$F276=PARAMETROS!$B$3,$G276&lt;&gt;"",UPPER(TRIM($K276))&lt;&gt;"NO"),"SI","NO")</x:f>
        <x:v>NO</x:v>
      </x:c>
      <x:c r="P276" s="180" t="str">
        <x:f>IF($O276="SI",COUNTIFS($O$2:O276,"SI"),"")</x:f>
      </x:c>
      <x:c r="Q276" s="180" t="str">
        <x:f>IF($O276="SI",IFERROR(INDEX('ASIGNACION AUTOMATICA'!$D:$D,MATCH($G276,'ASIGNACION AUTOMATICA'!$J:$J,0)),""),"")</x:f>
      </x:c>
    </x:row>
    <x:row r="277" s="127" customFormat="1" ht="12.75" customHeight="1">
      <x:c r="A277" s="135" t="n">
        <x:f>ROW()-1</x:f>
        <x:v>276</x:v>
      </x:c>
      <x:c r="B277" s="135" t="n">
        <x:v>139</x:v>
      </x:c>
      <x:c r="C277" s="135" t="inlineStr">
        <x:is>
          <x:t xml:space="preserve">Resto de fuentes / orden original del Maestro: ASMAR DIRECCIÓN</x:t>
        </x:is>
      </x:c>
      <x:c r="D277" s="135" t="inlineStr">
        <x:is>
          <x:t xml:space="preserve">ASMAR Dirección</x:t>
        </x:is>
      </x:c>
      <x:c r="E277" s="135" t="inlineStr">
        <x:is>
          <x:t xml:space="preserve">Alcalde</x:t>
        </x:is>
      </x:c>
      <x:c r="F277" s="135" t="inlineStr">
        <x:is>
          <x:t xml:space="preserve">ASMAR Dirección</x:t>
        </x:is>
      </x:c>
      <x:c r="G277" s="135" t="n"/>
      <x:c r="H277" s="135" t="n"/>
      <x:c r="I277" s="135" t="n"/>
      <x:c r="J277" s="135" t="n"/>
      <x:c r="K277" s="221" t="inlineStr">
        <x:is>
          <x:t xml:space="preserve">Pendiente</x:t>
        </x:is>
      </x:c>
      <x:c r="L277" s="135" t="inlineStr">
        <x:is>
          <x:t xml:space="preserve">Alcaldesa de Valdivia</x:t>
        </x:is>
      </x:c>
      <x:c r="M277" s="135" t="n"/>
      <x:c r="N277" s="180" t="n">
        <x:f>IFERROR(VALUE(B277),9999)</x:f>
        <x:v>139</x:v>
      </x:c>
      <x:c r="O277" s="180" t="str">
        <x:f>IF(AND($D277=PARAMETROS!$B$2,$F277=PARAMETROS!$B$3,$G277&lt;&gt;"",UPPER(TRIM($K277))&lt;&gt;"NO"),"SI","NO")</x:f>
        <x:v>NO</x:v>
      </x:c>
      <x:c r="P277" s="180" t="str">
        <x:f>IF($O277="SI",COUNTIFS($O$2:O277,"SI"),"")</x:f>
      </x:c>
      <x:c r="Q277" s="180" t="str">
        <x:f>IF($O277="SI",IFERROR(INDEX('ASIGNACION AUTOMATICA'!$D:$D,MATCH($G277,'ASIGNACION AUTOMATICA'!$J:$J,0)),""),"")</x:f>
      </x:c>
    </x:row>
    <x:row r="278" s="127" customFormat="1" ht="12.75" customHeight="1">
      <x:c r="A278" s="138" t="n">
        <x:f>ROW()-1</x:f>
        <x:v>277</x:v>
      </x:c>
      <x:c r="B278" s="138" t="inlineStr">
        <x:is>
          <x:t xml:space="preserve">S/P</x:t>
        </x:is>
      </x:c>
      <x:c r="C278" s="138" t="inlineStr">
        <x:is>
          <x:t xml:space="preserve">Resto de fuentes / orden original del Maestro: ASMAR DIRECCIÓN</x:t>
        </x:is>
      </x:c>
      <x:c r="D278" s="138" t="inlineStr">
        <x:is>
          <x:t xml:space="preserve">ASMAR Dirección</x:t>
        </x:is>
      </x:c>
      <x:c r="E278" s="138" t="inlineStr">
        <x:is>
          <x:t xml:space="preserve">General</x:t>
        </x:is>
      </x:c>
      <x:c r="F278" s="138" t="inlineStr">
        <x:is>
          <x:t xml:space="preserve">ASMAR Dirección</x:t>
        </x:is>
      </x:c>
      <x:c r="G278" s="138" t="n"/>
      <x:c r="H278" s="138" t="n"/>
      <x:c r="I278" s="138" t="n"/>
      <x:c r="J278" s="138" t="n"/>
      <x:c r="K278" s="221" t="inlineStr">
        <x:is>
          <x:t xml:space="preserve">Pendiente</x:t>
        </x:is>
      </x:c>
      <x:c r="L278" s="138" t="inlineStr">
        <x:is>
          <x:t xml:space="preserve">Presidente de la Asociación General de Personal en Retiro y Montepíos de las Fuerzas Armadas, Fuerzas de Órden y Seguridad Pública</x:t>
        </x:is>
      </x:c>
      <x:c r="M278" s="138" t="n"/>
      <x:c r="N278" s="180" t="n">
        <x:f>IFERROR(VALUE(B278),9999)</x:f>
        <x:v>0</x:v>
      </x:c>
      <x:c r="O278" s="180" t="str">
        <x:f>IF(AND($D278=PARAMETROS!$B$2,$F278=PARAMETROS!$B$3,$G278&lt;&gt;"",UPPER(TRIM($K278))&lt;&gt;"NO"),"SI","NO")</x:f>
        <x:v>NO</x:v>
      </x:c>
      <x:c r="P278" s="180" t="str">
        <x:f>IF($O278="SI",COUNTIFS($O$2:O278,"SI"),"")</x:f>
      </x:c>
      <x:c r="Q278" s="180" t="str">
        <x:f>IF($O278="SI",IFERROR(INDEX('ASIGNACION AUTOMATICA'!$D:$D,MATCH($G278,'ASIGNACION AUTOMATICA'!$J:$J,0)),""),"")</x:f>
      </x:c>
    </x:row>
    <x:row r="279" s="127" customFormat="1" ht="12.75" customHeight="1">
      <x:c r="A279" s="135" t="n">
        <x:f>ROW()-1</x:f>
        <x:v>278</x:v>
      </x:c>
      <x:c r="B279" s="135" t="inlineStr">
        <x:is>
          <x:t xml:space="preserve">S/P</x:t>
        </x:is>
      </x:c>
      <x:c r="C279" s="135" t="inlineStr">
        <x:is>
          <x:t xml:space="preserve">Resto de fuentes / orden original del Maestro: ASMAR DIRECCIÓN</x:t>
        </x:is>
      </x:c>
      <x:c r="D279" s="135" t="inlineStr">
        <x:is>
          <x:t xml:space="preserve">ASMAR Dirección</x:t>
        </x:is>
      </x:c>
      <x:c r="E279" s="135" t="n"/>
      <x:c r="F279" s="135" t="inlineStr">
        <x:is>
          <x:t xml:space="preserve">ASMAR Dirección</x:t>
        </x:is>
      </x:c>
      <x:c r="G279" s="135" t="inlineStr">
        <x:is>
          <x:t xml:space="preserve">Paulmann, Holger</x:t>
        </x:is>
      </x:c>
      <x:c r="H279" s="135" t="inlineStr">
        <x:is>
          <x:t xml:space="preserve">Holger</x:t>
        </x:is>
      </x:c>
      <x:c r="I279" s="135" t="inlineStr">
        <x:is>
          <x:t xml:space="preserve">Paulmann</x:t>
        </x:is>
      </x:c>
      <x:c r="J279" s="135" t="n"/>
      <x:c r="K279" s="221" t="inlineStr">
        <x:is>
          <x:t xml:space="preserve">Pendiente</x:t>
        </x:is>
      </x:c>
      <x:c r="L279" s="135" t="inlineStr">
        <x:is>
          <x:t xml:space="preserve">Presidente Icare</x:t>
        </x:is>
      </x:c>
      <x:c r="M279" s="135" t="inlineStr">
        <x:is>
          <x:t xml:space="preserve">Madrina</x:t>
        </x:is>
      </x:c>
      <x:c r="N279" s="180" t="n">
        <x:f>IFERROR(VALUE(B279),9999)</x:f>
        <x:v>0</x:v>
      </x:c>
      <x:c r="O279" s="180" t="str">
        <x:f>IF(AND($D279=PARAMETROS!$B$2,$F279=PARAMETROS!$B$3,$G279&lt;&gt;"",UPPER(TRIM($K279))&lt;&gt;"NO"),"SI","NO")</x:f>
        <x:v>NO</x:v>
      </x:c>
      <x:c r="P279" s="180" t="str">
        <x:f>IF($O279="SI",COUNTIFS($O$2:O279,"SI"),"")</x:f>
      </x:c>
      <x:c r="Q279" s="180" t="str">
        <x:f>IF($O279="SI",IFERROR(INDEX('ASIGNACION AUTOMATICA'!$D:$D,MATCH($G279,'ASIGNACION AUTOMATICA'!$J:$J,0)),""),"")</x:f>
      </x:c>
    </x:row>
    <x:row r="280" s="127" customFormat="1" ht="12.75" customHeight="1">
      <x:c r="A280" s="138" t="n">
        <x:f>ROW()-1</x:f>
        <x:v>279</x:v>
      </x:c>
      <x:c r="B280" s="138" t="inlineStr">
        <x:is>
          <x:t xml:space="preserve">S/P</x:t>
        </x:is>
      </x:c>
      <x:c r="C280" s="138" t="inlineStr">
        <x:is>
          <x:t xml:space="preserve">Resto de fuentes / orden original del Maestro: ASMAR DIRECCIÓN</x:t>
        </x:is>
      </x:c>
      <x:c r="D280" s="138" t="inlineStr">
        <x:is>
          <x:t xml:space="preserve">ASMAR Dirección</x:t>
        </x:is>
      </x:c>
      <x:c r="E280" s="138" t="n"/>
      <x:c r="F280" s="138" t="inlineStr">
        <x:is>
          <x:t xml:space="preserve">ASMAR Dirección</x:t>
        </x:is>
      </x:c>
      <x:c r="G280" s="138" t="inlineStr">
        <x:is>
          <x:t xml:space="preserve">Kouyoumdjian, Richard</x:t>
        </x:is>
      </x:c>
      <x:c r="H280" s="138" t="inlineStr">
        <x:is>
          <x:t xml:space="preserve">Richard</x:t>
        </x:is>
      </x:c>
      <x:c r="I280" s="138" t="inlineStr">
        <x:is>
          <x:t xml:space="preserve">Kouyoumdjian</x:t>
        </x:is>
      </x:c>
      <x:c r="J280" s="138" t="n"/>
      <x:c r="K280" s="221" t="inlineStr">
        <x:is>
          <x:t xml:space="preserve">Pendiente</x:t>
        </x:is>
      </x:c>
      <x:c r="L280" s="138" t="inlineStr">
        <x:is>
          <x:t xml:space="preserve">Vicepresidente Athenalab</x:t>
        </x:is>
      </x:c>
      <x:c r="M280" s="138" t="inlineStr">
        <x:is>
          <x:t xml:space="preserve">Madrina</x:t>
        </x:is>
      </x:c>
      <x:c r="N280" s="180" t="n">
        <x:f>IFERROR(VALUE(B280),9999)</x:f>
        <x:v>0</x:v>
      </x:c>
      <x:c r="O280" s="180" t="str">
        <x:f>IF(AND($D280=PARAMETROS!$B$2,$F280=PARAMETROS!$B$3,$G280&lt;&gt;"",UPPER(TRIM($K280))&lt;&gt;"NO"),"SI","NO")</x:f>
        <x:v>NO</x:v>
      </x:c>
      <x:c r="P280" s="180" t="str">
        <x:f>IF($O280="SI",COUNTIFS($O$2:O280,"SI"),"")</x:f>
      </x:c>
      <x:c r="Q280" s="180" t="str">
        <x:f>IF($O280="SI",IFERROR(INDEX('ASIGNACION AUTOMATICA'!$D:$D,MATCH($G280,'ASIGNACION AUTOMATICA'!$J:$J,0)),""),"")</x:f>
      </x:c>
    </x:row>
    <x:row r="281" s="127" customFormat="1" ht="12.75" customHeight="1">
      <x:c r="A281" s="135" t="n">
        <x:f>ROW()-1</x:f>
        <x:v>280</x:v>
      </x:c>
      <x:c r="B281" s="135" t="inlineStr">
        <x:is>
          <x:t xml:space="preserve">S/P</x:t>
        </x:is>
      </x:c>
      <x:c r="C281" s="135" t="inlineStr">
        <x:is>
          <x:t xml:space="preserve">Resto de fuentes / orden original del Maestro: ASMAR DIRECCIÓN</x:t>
        </x:is>
      </x:c>
      <x:c r="D281" s="135" t="inlineStr">
        <x:is>
          <x:t xml:space="preserve">ASMAR Dirección</x:t>
        </x:is>
      </x:c>
      <x:c r="E281" s="135" t="n"/>
      <x:c r="F281" s="135" t="inlineStr">
        <x:is>
          <x:t xml:space="preserve">ASMAR Dirección</x:t>
        </x:is>
      </x:c>
      <x:c r="G281" s="135" t="n"/>
      <x:c r="H281" s="135" t="n"/>
      <x:c r="I281" s="135" t="n"/>
      <x:c r="J281" s="135" t="n"/>
      <x:c r="K281" s="221" t="inlineStr">
        <x:is>
          <x:t xml:space="preserve">Pendiente</x:t>
        </x:is>
      </x:c>
      <x:c r="L281" s="135" t="inlineStr">
        <x:is>
          <x:t xml:space="preserve">Administrador ASMAR (m)</x:t>
        </x:is>
      </x:c>
      <x:c r="M281" s="135" t="n"/>
      <x:c r="N281" s="180" t="n">
        <x:f>IFERROR(VALUE(B281),9999)</x:f>
        <x:v>0</x:v>
      </x:c>
      <x:c r="O281" s="180" t="str">
        <x:f>IF(AND($D281=PARAMETROS!$B$2,$F281=PARAMETROS!$B$3,$G281&lt;&gt;"",UPPER(TRIM($K281))&lt;&gt;"NO"),"SI","NO")</x:f>
        <x:v>NO</x:v>
      </x:c>
      <x:c r="P281" s="180" t="str">
        <x:f>IF($O281="SI",COUNTIFS($O$2:O281,"SI"),"")</x:f>
      </x:c>
      <x:c r="Q281" s="180" t="str">
        <x:f>IF($O281="SI",IFERROR(INDEX('ASIGNACION AUTOMATICA'!$D:$D,MATCH($G281,'ASIGNACION AUTOMATICA'!$J:$J,0)),""),"")</x:f>
      </x:c>
    </x:row>
    <x:row r="282" s="127" customFormat="1" ht="12.75" customHeight="1">
      <x:c r="A282" s="138" t="n">
        <x:f>ROW()-1</x:f>
        <x:v>281</x:v>
      </x:c>
      <x:c r="B282" s="138" t="inlineStr">
        <x:is>
          <x:t xml:space="preserve">S/P</x:t>
        </x:is>
      </x:c>
      <x:c r="C282" s="138" t="inlineStr">
        <x:is>
          <x:t xml:space="preserve">Resto de fuentes / orden original del Maestro: ASMAR DIRECCIÓN</x:t>
        </x:is>
      </x:c>
      <x:c r="D282" s="138" t="inlineStr">
        <x:is>
          <x:t xml:space="preserve">ASMAR Dirección</x:t>
        </x:is>
      </x:c>
      <x:c r="E282" s="138" t="n"/>
      <x:c r="F282" s="138" t="inlineStr">
        <x:is>
          <x:t xml:space="preserve">ASMAR Dirección</x:t>
        </x:is>
      </x:c>
      <x:c r="G282" s="138" t="n"/>
      <x:c r="H282" s="138" t="n"/>
      <x:c r="I282" s="138" t="n"/>
      <x:c r="J282" s="138" t="n"/>
      <x:c r="K282" s="221" t="inlineStr">
        <x:is>
          <x:t xml:space="preserve">Pendiente</x:t>
        </x:is>
      </x:c>
      <x:c r="L282" s="138" t="inlineStr">
        <x:is>
          <x:t xml:space="preserve">Administrador ASMAR Valparaíso</x:t>
        </x:is>
      </x:c>
      <x:c r="M282" s="138" t="n"/>
      <x:c r="N282" s="180" t="n">
        <x:f>IFERROR(VALUE(B282),9999)</x:f>
        <x:v>0</x:v>
      </x:c>
      <x:c r="O282" s="180" t="str">
        <x:f>IF(AND($D282=PARAMETROS!$B$2,$F282=PARAMETROS!$B$3,$G282&lt;&gt;"",UPPER(TRIM($K282))&lt;&gt;"NO"),"SI","NO")</x:f>
        <x:v>NO</x:v>
      </x:c>
      <x:c r="P282" s="180" t="str">
        <x:f>IF($O282="SI",COUNTIFS($O$2:O282,"SI"),"")</x:f>
      </x:c>
      <x:c r="Q282" s="180" t="str">
        <x:f>IF($O282="SI",IFERROR(INDEX('ASIGNACION AUTOMATICA'!$D:$D,MATCH($G282,'ASIGNACION AUTOMATICA'!$J:$J,0)),""),"")</x:f>
      </x:c>
    </x:row>
    <x:row r="283" s="127" customFormat="1" ht="12.75" customHeight="1">
      <x:c r="A283" s="135" t="n">
        <x:f>ROW()-1</x:f>
        <x:v>282</x:v>
      </x:c>
      <x:c r="B283" s="135" t="inlineStr">
        <x:is>
          <x:t xml:space="preserve">S/P</x:t>
        </x:is>
      </x:c>
      <x:c r="C283" s="135" t="inlineStr">
        <x:is>
          <x:t xml:space="preserve">Resto de fuentes / orden original del Maestro: ASMAR DIRECCIÓN</x:t>
        </x:is>
      </x:c>
      <x:c r="D283" s="135" t="inlineStr">
        <x:is>
          <x:t xml:space="preserve">ASMAR Dirección</x:t>
        </x:is>
      </x:c>
      <x:c r="E283" s="135" t="n"/>
      <x:c r="F283" s="135" t="inlineStr">
        <x:is>
          <x:t xml:space="preserve">ASMAR Dirección</x:t>
        </x:is>
      </x:c>
      <x:c r="G283" s="135" t="n"/>
      <x:c r="H283" s="135" t="n"/>
      <x:c r="I283" s="135" t="n"/>
      <x:c r="J283" s="135" t="n"/>
      <x:c r="K283" s="221" t="inlineStr">
        <x:is>
          <x:t xml:space="preserve">Pendiente</x:t>
        </x:is>
      </x:c>
      <x:c r="L283" s="135" t="inlineStr">
        <x:is>
          <x:t xml:space="preserve">Secretario General</x:t>
        </x:is>
      </x:c>
      <x:c r="M283" s="135" t="n"/>
      <x:c r="N283" s="180" t="n">
        <x:f>IFERROR(VALUE(B283),9999)</x:f>
        <x:v>0</x:v>
      </x:c>
      <x:c r="O283" s="180" t="str">
        <x:f>IF(AND($D283=PARAMETROS!$B$2,$F283=PARAMETROS!$B$3,$G283&lt;&gt;"",UPPER(TRIM($K283))&lt;&gt;"NO"),"SI","NO")</x:f>
        <x:v>NO</x:v>
      </x:c>
      <x:c r="P283" s="180" t="str">
        <x:f>IF($O283="SI",COUNTIFS($O$2:O283,"SI"),"")</x:f>
      </x:c>
      <x:c r="Q283" s="180" t="str">
        <x:f>IF($O283="SI",IFERROR(INDEX('ASIGNACION AUTOMATICA'!$D:$D,MATCH($G283,'ASIGNACION AUTOMATICA'!$J:$J,0)),""),"")</x:f>
      </x:c>
    </x:row>
    <x:row r="284" s="127" customFormat="1" ht="12.75" customHeight="1">
      <x:c r="A284" s="138" t="n">
        <x:f>ROW()-1</x:f>
        <x:v>283</x:v>
      </x:c>
      <x:c r="B284" s="138" t="inlineStr">
        <x:is>
          <x:t xml:space="preserve">S/P</x:t>
        </x:is>
      </x:c>
      <x:c r="C284" s="138" t="inlineStr">
        <x:is>
          <x:t xml:space="preserve">Resto de fuentes / orden original del Maestro: ASMAR DIRECCIÓN</x:t>
        </x:is>
      </x:c>
      <x:c r="D284" s="138" t="inlineStr">
        <x:is>
          <x:t xml:space="preserve">ASMAR Dirección</x:t>
        </x:is>
      </x:c>
      <x:c r="E284" s="138" t="inlineStr">
        <x:is>
          <x:t xml:space="preserve">Rector</x:t>
        </x:is>
      </x:c>
      <x:c r="F284" s="138" t="inlineStr">
        <x:is>
          <x:t xml:space="preserve">ASMAR Dirección</x:t>
        </x:is>
      </x:c>
      <x:c r="G284" s="138" t="n"/>
      <x:c r="H284" s="138" t="n"/>
      <x:c r="I284" s="138" t="n"/>
      <x:c r="J284" s="138" t="n"/>
      <x:c r="K284" s="221" t="inlineStr">
        <x:is>
          <x:t xml:space="preserve">Pendiente</x:t>
        </x:is>
      </x:c>
      <x:c r="L284" s="138" t="inlineStr">
        <x:is>
          <x:t xml:space="preserve">Director</x:t>
        </x:is>
      </x:c>
      <x:c r="M284" s="138" t="n"/>
      <x:c r="N284" s="180" t="n">
        <x:f>IFERROR(VALUE(B284),9999)</x:f>
        <x:v>0</x:v>
      </x:c>
      <x:c r="O284" s="180" t="str">
        <x:f>IF(AND($D284=PARAMETROS!$B$2,$F284=PARAMETROS!$B$3,$G284&lt;&gt;"",UPPER(TRIM($K284))&lt;&gt;"NO"),"SI","NO")</x:f>
        <x:v>NO</x:v>
      </x:c>
      <x:c r="P284" s="180" t="str">
        <x:f>IF($O284="SI",COUNTIFS($O$2:O284,"SI"),"")</x:f>
      </x:c>
      <x:c r="Q284" s="180" t="str">
        <x:f>IF($O284="SI",IFERROR(INDEX('ASIGNACION AUTOMATICA'!$D:$D,MATCH($G284,'ASIGNACION AUTOMATICA'!$J:$J,0)),""),"")</x:f>
      </x:c>
    </x:row>
    <x:row r="285" s="127" customFormat="1" ht="12.75" customHeight="1">
      <x:c r="A285" s="135" t="n">
        <x:f>ROW()-1</x:f>
        <x:v>284</x:v>
      </x:c>
      <x:c r="B285" s="135" t="inlineStr">
        <x:is>
          <x:t xml:space="preserve">S/P</x:t>
        </x:is>
      </x:c>
      <x:c r="C285" s="135" t="inlineStr">
        <x:is>
          <x:t xml:space="preserve">Resto de fuentes / orden original del Maestro: ASMAR DIRECCIÓN</x:t>
        </x:is>
      </x:c>
      <x:c r="D285" s="135" t="inlineStr">
        <x:is>
          <x:t xml:space="preserve">ASMAR Dirección</x:t>
        </x:is>
      </x:c>
      <x:c r="E285" s="135" t="inlineStr">
        <x:is>
          <x:t xml:space="preserve">Rector</x:t>
        </x:is>
      </x:c>
      <x:c r="F285" s="135" t="inlineStr">
        <x:is>
          <x:t xml:space="preserve">ASMAR Dirección</x:t>
        </x:is>
      </x:c>
      <x:c r="G285" s="135" t="inlineStr">
        <x:is>
          <x:t xml:space="preserve">Mardones, Ignacio</x:t>
        </x:is>
      </x:c>
      <x:c r="H285" s="135" t="inlineStr">
        <x:is>
          <x:t xml:space="preserve">Ignacio</x:t>
        </x:is>
      </x:c>
      <x:c r="I285" s="135" t="inlineStr">
        <x:is>
          <x:t xml:space="preserve">Mardones</x:t>
        </x:is>
      </x:c>
      <x:c r="J285" s="135" t="n"/>
      <x:c r="K285" s="221" t="inlineStr">
        <x:is>
          <x:t xml:space="preserve">Pendiente</x:t>
        </x:is>
      </x:c>
      <x:c r="L285" s="135" t="inlineStr">
        <x:is>
          <x:t xml:space="preserve">Director Asuntos Internac.</x:t>
        </x:is>
      </x:c>
      <x:c r="M285" s="135" t="inlineStr">
        <x:is>
          <x:t xml:space="preserve">Madrina</x:t>
        </x:is>
      </x:c>
      <x:c r="N285" s="180" t="n">
        <x:f>IFERROR(VALUE(B285),9999)</x:f>
        <x:v>0</x:v>
      </x:c>
      <x:c r="O285" s="180" t="str">
        <x:f>IF(AND($D285=PARAMETROS!$B$2,$F285=PARAMETROS!$B$3,$G285&lt;&gt;"",UPPER(TRIM($K285))&lt;&gt;"NO"),"SI","NO")</x:f>
        <x:v>NO</x:v>
      </x:c>
      <x:c r="P285" s="180" t="str">
        <x:f>IF($O285="SI",COUNTIFS($O$2:O285,"SI"),"")</x:f>
      </x:c>
      <x:c r="Q285" s="180" t="str">
        <x:f>IF($O285="SI",IFERROR(INDEX('ASIGNACION AUTOMATICA'!$D:$D,MATCH($G285,'ASIGNACION AUTOMATICA'!$J:$J,0)),""),"")</x:f>
      </x:c>
    </x:row>
    <x:row r="286" s="127" customFormat="1" ht="12.75" customHeight="1">
      <x:c r="A286" s="138" t="n">
        <x:f>ROW()-1</x:f>
        <x:v>285</x:v>
      </x:c>
      <x:c r="B286" s="138" t="inlineStr">
        <x:is>
          <x:t xml:space="preserve">S/P</x:t>
        </x:is>
      </x:c>
      <x:c r="C286" s="138" t="inlineStr">
        <x:is>
          <x:t xml:space="preserve">Resto de fuentes / orden original del Maestro: ASMAR DIRECCIÓN</x:t>
        </x:is>
      </x:c>
      <x:c r="D286" s="138" t="inlineStr">
        <x:is>
          <x:t xml:space="preserve">ASMAR Dirección</x:t>
        </x:is>
      </x:c>
      <x:c r="E286" s="138" t="inlineStr">
        <x:is>
          <x:t xml:space="preserve">Rector</x:t>
        </x:is>
      </x:c>
      <x:c r="F286" s="138" t="inlineStr">
        <x:is>
          <x:t xml:space="preserve">ASMAR Dirección</x:t>
        </x:is>
      </x:c>
      <x:c r="G286" s="138" t="inlineStr">
        <x:is>
          <x:t xml:space="preserve">Russi, Carlos</x:t>
        </x:is>
      </x:c>
      <x:c r="H286" s="138" t="inlineStr">
        <x:is>
          <x:t xml:space="preserve">Carlos</x:t>
        </x:is>
      </x:c>
      <x:c r="I286" s="138" t="inlineStr">
        <x:is>
          <x:t xml:space="preserve">Russi</x:t>
        </x:is>
      </x:c>
      <x:c r="J286" s="138" t="n"/>
      <x:c r="K286" s="221" t="inlineStr">
        <x:is>
          <x:t xml:space="preserve">Pendiente</x:t>
        </x:is>
      </x:c>
      <x:c r="L286" s="138" t="inlineStr">
        <x:is>
          <x:t xml:space="preserve">Director Athenalab</x:t>
        </x:is>
      </x:c>
      <x:c r="M286" s="138" t="inlineStr">
        <x:is>
          <x:t xml:space="preserve">Madrina</x:t>
        </x:is>
      </x:c>
      <x:c r="N286" s="180" t="n">
        <x:f>IFERROR(VALUE(B286),9999)</x:f>
        <x:v>0</x:v>
      </x:c>
      <x:c r="O286" s="180" t="str">
        <x:f>IF(AND($D286=PARAMETROS!$B$2,$F286=PARAMETROS!$B$3,$G286&lt;&gt;"",UPPER(TRIM($K286))&lt;&gt;"NO"),"SI","NO")</x:f>
        <x:v>NO</x:v>
      </x:c>
      <x:c r="P286" s="180" t="str">
        <x:f>IF($O286="SI",COUNTIFS($O$2:O286,"SI"),"")</x:f>
      </x:c>
      <x:c r="Q286" s="180" t="str">
        <x:f>IF($O286="SI",IFERROR(INDEX('ASIGNACION AUTOMATICA'!$D:$D,MATCH($G286,'ASIGNACION AUTOMATICA'!$J:$J,0)),""),"")</x:f>
      </x:c>
    </x:row>
    <x:row r="287" s="127" customFormat="1" ht="12.75" customHeight="1">
      <x:c r="A287" s="135" t="n">
        <x:f>ROW()-1</x:f>
        <x:v>286</x:v>
      </x:c>
      <x:c r="B287" s="135" t="inlineStr">
        <x:is>
          <x:t xml:space="preserve">S/P</x:t>
        </x:is>
      </x:c>
      <x:c r="C287" s="135" t="inlineStr">
        <x:is>
          <x:t xml:space="preserve">Resto de fuentes / orden original del Maestro: ASMAR DIRECCIÓN</x:t>
        </x:is>
      </x:c>
      <x:c r="D287" s="135" t="inlineStr">
        <x:is>
          <x:t xml:space="preserve">ASMAR Dirección</x:t>
        </x:is>
      </x:c>
      <x:c r="E287" s="135" t="inlineStr">
        <x:is>
          <x:t xml:space="preserve">Rector</x:t>
        </x:is>
      </x:c>
      <x:c r="F287" s="135" t="inlineStr">
        <x:is>
          <x:t xml:space="preserve">ASMAR Dirección</x:t>
        </x:is>
      </x:c>
      <x:c r="G287" s="135" t="inlineStr">
        <x:is>
          <x:t xml:space="preserve">Griffiths, John</x:t>
        </x:is>
      </x:c>
      <x:c r="H287" s="135" t="inlineStr">
        <x:is>
          <x:t xml:space="preserve">John</x:t>
        </x:is>
      </x:c>
      <x:c r="I287" s="135" t="inlineStr">
        <x:is>
          <x:t xml:space="preserve">Griffiths</x:t>
        </x:is>
      </x:c>
      <x:c r="J287" s="135" t="n"/>
      <x:c r="K287" s="221" t="inlineStr">
        <x:is>
          <x:t xml:space="preserve">Pendiente</x:t>
        </x:is>
      </x:c>
      <x:c r="L287" s="135" t="inlineStr">
        <x:is>
          <x:t xml:space="preserve">Director Ejecutivo Athenalab</x:t>
        </x:is>
      </x:c>
      <x:c r="M287" s="135" t="inlineStr">
        <x:is>
          <x:t xml:space="preserve">Madrina</x:t>
        </x:is>
      </x:c>
      <x:c r="N287" s="180" t="n">
        <x:f>IFERROR(VALUE(B287),9999)</x:f>
        <x:v>0</x:v>
      </x:c>
      <x:c r="O287" s="180" t="str">
        <x:f>IF(AND($D287=PARAMETROS!$B$2,$F287=PARAMETROS!$B$3,$G287&lt;&gt;"",UPPER(TRIM($K287))&lt;&gt;"NO"),"SI","NO")</x:f>
        <x:v>NO</x:v>
      </x:c>
      <x:c r="P287" s="180" t="str">
        <x:f>IF($O287="SI",COUNTIFS($O$2:O287,"SI"),"")</x:f>
      </x:c>
      <x:c r="Q287" s="180" t="str">
        <x:f>IF($O287="SI",IFERROR(INDEX('ASIGNACION AUTOMATICA'!$D:$D,MATCH($G287,'ASIGNACION AUTOMATICA'!$J:$J,0)),""),"")</x:f>
      </x:c>
    </x:row>
    <x:row r="288" s="127" customFormat="1" ht="12.75" customHeight="1">
      <x:c r="A288" s="138" t="n">
        <x:f>ROW()-1</x:f>
        <x:v>287</x:v>
      </x:c>
      <x:c r="B288" s="138" t="inlineStr">
        <x:is>
          <x:t xml:space="preserve">S/P</x:t>
        </x:is>
      </x:c>
      <x:c r="C288" s="138" t="inlineStr">
        <x:is>
          <x:t xml:space="preserve">Resto de fuentes / orden original del Maestro: ASMAR DIRECCIÓN</x:t>
        </x:is>
      </x:c>
      <x:c r="D288" s="138" t="inlineStr">
        <x:is>
          <x:t xml:space="preserve">ASMAR Dirección</x:t>
        </x:is>
      </x:c>
      <x:c r="E288" s="138" t="inlineStr">
        <x:is>
          <x:t xml:space="preserve">Rector</x:t>
        </x:is>
      </x:c>
      <x:c r="F288" s="138" t="inlineStr">
        <x:is>
          <x:t xml:space="preserve">ASMAR Dirección</x:t>
        </x:is>
      </x:c>
      <x:c r="G288" s="138" t="inlineStr">
        <x:is>
          <x:t xml:space="preserve">Larraín, Felipe</x:t>
        </x:is>
      </x:c>
      <x:c r="H288" s="138" t="inlineStr">
        <x:is>
          <x:t xml:space="preserve">Felipe</x:t>
        </x:is>
      </x:c>
      <x:c r="I288" s="138" t="inlineStr">
        <x:is>
          <x:t xml:space="preserve">Larraín</x:t>
        </x:is>
      </x:c>
      <x:c r="J288" s="138" t="n"/>
      <x:c r="K288" s="221" t="inlineStr">
        <x:is>
          <x:t xml:space="preserve">Pendiente</x:t>
        </x:is>
      </x:c>
      <x:c r="L288" s="138" t="inlineStr">
        <x:is>
          <x:t xml:space="preserve">Director Ejecutivo Clapes Uc</x:t>
        </x:is>
      </x:c>
      <x:c r="M288" s="138" t="inlineStr">
        <x:is>
          <x:t xml:space="preserve">Madrina</x:t>
        </x:is>
      </x:c>
      <x:c r="N288" s="180" t="n">
        <x:f>IFERROR(VALUE(B288),9999)</x:f>
        <x:v>0</x:v>
      </x:c>
      <x:c r="O288" s="180" t="str">
        <x:f>IF(AND($D288=PARAMETROS!$B$2,$F288=PARAMETROS!$B$3,$G288&lt;&gt;"",UPPER(TRIM($K288))&lt;&gt;"NO"),"SI","NO")</x:f>
        <x:v>NO</x:v>
      </x:c>
      <x:c r="P288" s="180" t="str">
        <x:f>IF($O288="SI",COUNTIFS($O$2:O288,"SI"),"")</x:f>
      </x:c>
      <x:c r="Q288" s="180" t="str">
        <x:f>IF($O288="SI",IFERROR(INDEX('ASIGNACION AUTOMATICA'!$D:$D,MATCH($G288,'ASIGNACION AUTOMATICA'!$J:$J,0)),""),"")</x:f>
      </x:c>
    </x:row>
    <x:row r="289" s="127" customFormat="1" ht="12.75" customHeight="1">
      <x:c r="A289" s="135" t="n">
        <x:f>ROW()-1</x:f>
        <x:v>288</x:v>
      </x:c>
      <x:c r="B289" s="135" t="inlineStr">
        <x:is>
          <x:t xml:space="preserve">S/P</x:t>
        </x:is>
      </x:c>
      <x:c r="C289" s="135" t="inlineStr">
        <x:is>
          <x:t xml:space="preserve">Resto de fuentes / orden original del Maestro: ASMAR DIRECCIÓN</x:t>
        </x:is>
      </x:c>
      <x:c r="D289" s="135" t="inlineStr">
        <x:is>
          <x:t xml:space="preserve">ASMAR Dirección</x:t>
        </x:is>
      </x:c>
      <x:c r="E289" s="135" t="n"/>
      <x:c r="F289" s="135" t="inlineStr">
        <x:is>
          <x:t xml:space="preserve">ASMAR Dirección</x:t>
        </x:is>
      </x:c>
      <x:c r="G289" s="135" t="inlineStr">
        <x:is>
          <x:t xml:space="preserve">Alvear, Fernando</x:t>
        </x:is>
      </x:c>
      <x:c r="H289" s="135" t="inlineStr">
        <x:is>
          <x:t xml:space="preserve">Fernando</x:t>
        </x:is>
      </x:c>
      <x:c r="I289" s="135" t="inlineStr">
        <x:is>
          <x:t xml:space="preserve">Alvear</x:t>
        </x:is>
      </x:c>
      <x:c r="J289" s="135" t="n"/>
      <x:c r="K289" s="221" t="inlineStr">
        <x:is>
          <x:t xml:space="preserve">Pendiente</x:t>
        </x:is>
      </x:c>
      <x:c r="L289" s="135" t="inlineStr">
        <x:is>
          <x:t xml:space="preserve">Ex Gerente Gral Cpc</x:t>
        </x:is>
      </x:c>
      <x:c r="M289" s="135" t="inlineStr">
        <x:is>
          <x:t xml:space="preserve">Madrina</x:t>
        </x:is>
      </x:c>
      <x:c r="N289" s="180" t="n">
        <x:f>IFERROR(VALUE(B289),9999)</x:f>
        <x:v>0</x:v>
      </x:c>
      <x:c r="O289" s="180" t="str">
        <x:f>IF(AND($D289=PARAMETROS!$B$2,$F289=PARAMETROS!$B$3,$G289&lt;&gt;"",UPPER(TRIM($K289))&lt;&gt;"NO"),"SI","NO")</x:f>
        <x:v>NO</x:v>
      </x:c>
      <x:c r="P289" s="180" t="str">
        <x:f>IF($O289="SI",COUNTIFS($O$2:O289,"SI"),"")</x:f>
      </x:c>
      <x:c r="Q289" s="180" t="str">
        <x:f>IF($O289="SI",IFERROR(INDEX('ASIGNACION AUTOMATICA'!$D:$D,MATCH($G289,'ASIGNACION AUTOMATICA'!$J:$J,0)),""),"")</x:f>
      </x:c>
    </x:row>
    <x:row r="290" s="127" customFormat="1" ht="12.75" customHeight="1">
      <x:c r="A290" s="138" t="n">
        <x:f>ROW()-1</x:f>
        <x:v>289</x:v>
      </x:c>
      <x:c r="B290" s="138" t="inlineStr">
        <x:is>
          <x:t xml:space="preserve">S/P</x:t>
        </x:is>
      </x:c>
      <x:c r="C290" s="138" t="inlineStr">
        <x:is>
          <x:t xml:space="preserve">Resto de fuentes / orden original del Maestro: ASMAR DIRECCIÓN</x:t>
        </x:is>
      </x:c>
      <x:c r="D290" s="138" t="inlineStr">
        <x:is>
          <x:t xml:space="preserve">ASMAR Dirección</x:t>
        </x:is>
      </x:c>
      <x:c r="E290" s="138" t="n"/>
      <x:c r="F290" s="138" t="inlineStr">
        <x:is>
          <x:t xml:space="preserve">ASMAR Dirección</x:t>
        </x:is>
      </x:c>
      <x:c r="G290" s="138" t="n"/>
      <x:c r="H290" s="138" t="n"/>
      <x:c r="I290" s="138" t="n"/>
      <x:c r="J290" s="138" t="n"/>
      <x:c r="K290" s="221" t="inlineStr">
        <x:is>
          <x:t xml:space="preserve">Pendiente</x:t>
        </x:is>
      </x:c>
      <x:c r="L290" s="138" t="inlineStr">
        <x:is>
          <x:t xml:space="preserve">Gerente Comercial Armada</x:t>
        </x:is>
      </x:c>
      <x:c r="M290" s="138" t="n"/>
      <x:c r="N290" s="180" t="n">
        <x:f>IFERROR(VALUE(B290),9999)</x:f>
        <x:v>0</x:v>
      </x:c>
      <x:c r="O290" s="180" t="str">
        <x:f>IF(AND($D290=PARAMETROS!$B$2,$F290=PARAMETROS!$B$3,$G290&lt;&gt;"",UPPER(TRIM($K290))&lt;&gt;"NO"),"SI","NO")</x:f>
        <x:v>NO</x:v>
      </x:c>
      <x:c r="P290" s="180" t="str">
        <x:f>IF($O290="SI",COUNTIFS($O$2:O290,"SI"),"")</x:f>
      </x:c>
      <x:c r="Q290" s="180" t="str">
        <x:f>IF($O290="SI",IFERROR(INDEX('ASIGNACION AUTOMATICA'!$D:$D,MATCH($G290,'ASIGNACION AUTOMATICA'!$J:$J,0)),""),"")</x:f>
      </x:c>
    </x:row>
    <x:row r="291" s="127" customFormat="1" ht="12.75" customHeight="1">
      <x:c r="A291" s="135" t="n">
        <x:f>ROW()-1</x:f>
        <x:v>290</x:v>
      </x:c>
      <x:c r="B291" s="135" t="inlineStr">
        <x:is>
          <x:t xml:space="preserve">S/P</x:t>
        </x:is>
      </x:c>
      <x:c r="C291" s="135" t="inlineStr">
        <x:is>
          <x:t xml:space="preserve">Resto de fuentes / orden original del Maestro: ASMAR DIRECCIÓN</x:t>
        </x:is>
      </x:c>
      <x:c r="D291" s="135" t="inlineStr">
        <x:is>
          <x:t xml:space="preserve">ASMAR Dirección</x:t>
        </x:is>
      </x:c>
      <x:c r="E291" s="135" t="n"/>
      <x:c r="F291" s="135" t="inlineStr">
        <x:is>
          <x:t xml:space="preserve">ASMAR Dirección</x:t>
        </x:is>
      </x:c>
      <x:c r="G291" s="135" t="n"/>
      <x:c r="H291" s="135" t="n"/>
      <x:c r="I291" s="135" t="n"/>
      <x:c r="J291" s="135" t="n"/>
      <x:c r="K291" s="221" t="inlineStr">
        <x:is>
          <x:t xml:space="preserve">Pendiente</x:t>
        </x:is>
      </x:c>
      <x:c r="L291" s="135" t="inlineStr">
        <x:is>
          <x:t xml:space="preserve">Gerente Comercial Buques Mercantes</x:t>
        </x:is>
      </x:c>
      <x:c r="M291" s="135" t="n"/>
      <x:c r="N291" s="180" t="n">
        <x:f>IFERROR(VALUE(B291),9999)</x:f>
        <x:v>0</x:v>
      </x:c>
      <x:c r="O291" s="180" t="str">
        <x:f>IF(AND($D291=PARAMETROS!$B$2,$F291=PARAMETROS!$B$3,$G291&lt;&gt;"",UPPER(TRIM($K291))&lt;&gt;"NO"),"SI","NO")</x:f>
        <x:v>NO</x:v>
      </x:c>
      <x:c r="P291" s="180" t="str">
        <x:f>IF($O291="SI",COUNTIFS($O$2:O291,"SI"),"")</x:f>
      </x:c>
      <x:c r="Q291" s="180" t="str">
        <x:f>IF($O291="SI",IFERROR(INDEX('ASIGNACION AUTOMATICA'!$D:$D,MATCH($G291,'ASIGNACION AUTOMATICA'!$J:$J,0)),""),"")</x:f>
      </x:c>
    </x:row>
    <x:row r="292" s="127" customFormat="1" ht="12.75" customHeight="1">
      <x:c r="A292" s="138" t="n">
        <x:f>ROW()-1</x:f>
        <x:v>291</x:v>
      </x:c>
      <x:c r="B292" s="138" t="inlineStr">
        <x:is>
          <x:t xml:space="preserve">S/P</x:t>
        </x:is>
      </x:c>
      <x:c r="C292" s="138" t="inlineStr">
        <x:is>
          <x:t xml:space="preserve">Resto de fuentes / orden original del Maestro: ASMAR DIRECCIÓN</x:t>
        </x:is>
      </x:c>
      <x:c r="D292" s="138" t="inlineStr">
        <x:is>
          <x:t xml:space="preserve">ASMAR Dirección</x:t>
        </x:is>
      </x:c>
      <x:c r="E292" s="138" t="n"/>
      <x:c r="F292" s="138" t="inlineStr">
        <x:is>
          <x:t xml:space="preserve">ASMAR Dirección</x:t>
        </x:is>
      </x:c>
      <x:c r="G292" s="138" t="n"/>
      <x:c r="H292" s="138" t="n"/>
      <x:c r="I292" s="138" t="n"/>
      <x:c r="J292" s="138" t="n"/>
      <x:c r="K292" s="221" t="inlineStr">
        <x:is>
          <x:t xml:space="preserve">Pendiente</x:t>
        </x:is>
      </x:c>
      <x:c r="L292" s="138" t="inlineStr">
        <x:is>
          <x:t xml:space="preserve">Gerente Comercial Corporativo</x:t>
        </x:is>
      </x:c>
      <x:c r="M292" s="138" t="n"/>
      <x:c r="N292" s="180" t="n">
        <x:f>IFERROR(VALUE(B292),9999)</x:f>
        <x:v>0</x:v>
      </x:c>
      <x:c r="O292" s="180" t="str">
        <x:f>IF(AND($D292=PARAMETROS!$B$2,$F292=PARAMETROS!$B$3,$G292&lt;&gt;"",UPPER(TRIM($K292))&lt;&gt;"NO"),"SI","NO")</x:f>
        <x:v>NO</x:v>
      </x:c>
      <x:c r="P292" s="180" t="str">
        <x:f>IF($O292="SI",COUNTIFS($O$2:O292,"SI"),"")</x:f>
      </x:c>
      <x:c r="Q292" s="180" t="str">
        <x:f>IF($O292="SI",IFERROR(INDEX('ASIGNACION AUTOMATICA'!$D:$D,MATCH($G292,'ASIGNACION AUTOMATICA'!$J:$J,0)),""),"")</x:f>
      </x:c>
    </x:row>
    <x:row r="293" s="127" customFormat="1" ht="12.75" customHeight="1">
      <x:c r="A293" s="135" t="n">
        <x:f>ROW()-1</x:f>
        <x:v>292</x:v>
      </x:c>
      <x:c r="B293" s="135" t="inlineStr">
        <x:is>
          <x:t xml:space="preserve">S/P</x:t>
        </x:is>
      </x:c>
      <x:c r="C293" s="135" t="inlineStr">
        <x:is>
          <x:t xml:space="preserve">Resto de fuentes / orden original del Maestro: ASMAR DIRECCIÓN</x:t>
        </x:is>
      </x:c>
      <x:c r="D293" s="135" t="inlineStr">
        <x:is>
          <x:t xml:space="preserve">ASMAR Dirección</x:t>
        </x:is>
      </x:c>
      <x:c r="E293" s="135" t="n"/>
      <x:c r="F293" s="135" t="inlineStr">
        <x:is>
          <x:t xml:space="preserve">ASMAR Dirección</x:t>
        </x:is>
      </x:c>
      <x:c r="G293" s="135" t="n"/>
      <x:c r="H293" s="135" t="n"/>
      <x:c r="I293" s="135" t="n"/>
      <x:c r="J293" s="135" t="n"/>
      <x:c r="K293" s="221" t="inlineStr">
        <x:is>
          <x:t xml:space="preserve">Pendiente</x:t>
        </x:is>
      </x:c>
      <x:c r="L293" s="135" t="inlineStr">
        <x:is>
          <x:t xml:space="preserve">Gerente Corp. Construcción Naval</x:t>
        </x:is>
      </x:c>
      <x:c r="M293" s="135" t="n"/>
      <x:c r="N293" s="180" t="n">
        <x:f>IFERROR(VALUE(B293),9999)</x:f>
        <x:v>0</x:v>
      </x:c>
      <x:c r="O293" s="180" t="str">
        <x:f>IF(AND($D293=PARAMETROS!$B$2,$F293=PARAMETROS!$B$3,$G293&lt;&gt;"",UPPER(TRIM($K293))&lt;&gt;"NO"),"SI","NO")</x:f>
        <x:v>NO</x:v>
      </x:c>
      <x:c r="P293" s="180" t="str">
        <x:f>IF($O293="SI",COUNTIFS($O$2:O293,"SI"),"")</x:f>
      </x:c>
      <x:c r="Q293" s="180" t="str">
        <x:f>IF($O293="SI",IFERROR(INDEX('ASIGNACION AUTOMATICA'!$D:$D,MATCH($G293,'ASIGNACION AUTOMATICA'!$J:$J,0)),""),"")</x:f>
      </x:c>
    </x:row>
    <x:row r="294" s="127" customFormat="1" ht="12.75" customHeight="1">
      <x:c r="A294" s="138" t="n">
        <x:f>ROW()-1</x:f>
        <x:v>293</x:v>
      </x:c>
      <x:c r="B294" s="138" t="inlineStr">
        <x:is>
          <x:t xml:space="preserve">S/P</x:t>
        </x:is>
      </x:c>
      <x:c r="C294" s="138" t="inlineStr">
        <x:is>
          <x:t xml:space="preserve">Resto de fuentes / orden original del Maestro: ASMAR DIRECCIÓN</x:t>
        </x:is>
      </x:c>
      <x:c r="D294" s="138" t="inlineStr">
        <x:is>
          <x:t xml:space="preserve">ASMAR Dirección</x:t>
        </x:is>
      </x:c>
      <x:c r="E294" s="138" t="n"/>
      <x:c r="F294" s="138" t="inlineStr">
        <x:is>
          <x:t xml:space="preserve">ASMAR Dirección</x:t>
        </x:is>
      </x:c>
      <x:c r="G294" s="138" t="n"/>
      <x:c r="H294" s="138" t="n"/>
      <x:c r="I294" s="138" t="n"/>
      <x:c r="J294" s="138" t="n"/>
      <x:c r="K294" s="221" t="inlineStr">
        <x:is>
          <x:t xml:space="preserve">Pendiente</x:t>
        </x:is>
      </x:c>
      <x:c r="L294" s="138" t="inlineStr">
        <x:is>
          <x:t xml:space="preserve">Gerente Corp. Operaciones</x:t>
        </x:is>
      </x:c>
      <x:c r="M294" s="138" t="n"/>
      <x:c r="N294" s="180" t="n">
        <x:f>IFERROR(VALUE(B294),9999)</x:f>
        <x:v>0</x:v>
      </x:c>
      <x:c r="O294" s="180" t="str">
        <x:f>IF(AND($D294=PARAMETROS!$B$2,$F294=PARAMETROS!$B$3,$G294&lt;&gt;"",UPPER(TRIM($K294))&lt;&gt;"NO"),"SI","NO")</x:f>
        <x:v>NO</x:v>
      </x:c>
      <x:c r="P294" s="180" t="str">
        <x:f>IF($O294="SI",COUNTIFS($O$2:O294,"SI"),"")</x:f>
      </x:c>
      <x:c r="Q294" s="180" t="str">
        <x:f>IF($O294="SI",IFERROR(INDEX('ASIGNACION AUTOMATICA'!$D:$D,MATCH($G294,'ASIGNACION AUTOMATICA'!$J:$J,0)),""),"")</x:f>
      </x:c>
    </x:row>
    <x:row r="295" s="127" customFormat="1" ht="12.75" customHeight="1">
      <x:c r="A295" s="135" t="n">
        <x:f>ROW()-1</x:f>
        <x:v>294</x:v>
      </x:c>
      <x:c r="B295" s="135" t="inlineStr">
        <x:is>
          <x:t xml:space="preserve">S/P</x:t>
        </x:is>
      </x:c>
      <x:c r="C295" s="135" t="inlineStr">
        <x:is>
          <x:t xml:space="preserve">Resto de fuentes / orden original del Maestro: ASMAR DIRECCIÓN</x:t>
        </x:is>
      </x:c>
      <x:c r="D295" s="135" t="inlineStr">
        <x:is>
          <x:t xml:space="preserve">ASMAR Dirección</x:t>
        </x:is>
      </x:c>
      <x:c r="E295" s="135" t="n"/>
      <x:c r="F295" s="135" t="inlineStr">
        <x:is>
          <x:t xml:space="preserve">ASMAR Dirección</x:t>
        </x:is>
      </x:c>
      <x:c r="G295" s="135" t="n"/>
      <x:c r="H295" s="135" t="n"/>
      <x:c r="I295" s="135" t="n"/>
      <x:c r="J295" s="135" t="n"/>
      <x:c r="K295" s="221" t="inlineStr">
        <x:is>
          <x:t xml:space="preserve">Pendiente</x:t>
        </x:is>
      </x:c>
      <x:c r="L295" s="135" t="inlineStr">
        <x:is>
          <x:t xml:space="preserve">Gerente Corp. Planificación y Desarrollo</x:t>
        </x:is>
      </x:c>
      <x:c r="M295" s="135" t="n"/>
      <x:c r="N295" s="180" t="n">
        <x:f>IFERROR(VALUE(B295),9999)</x:f>
        <x:v>0</x:v>
      </x:c>
      <x:c r="O295" s="180" t="str">
        <x:f>IF(AND($D295=PARAMETROS!$B$2,$F295=PARAMETROS!$B$3,$G295&lt;&gt;"",UPPER(TRIM($K295))&lt;&gt;"NO"),"SI","NO")</x:f>
        <x:v>NO</x:v>
      </x:c>
      <x:c r="P295" s="180" t="str">
        <x:f>IF($O295="SI",COUNTIFS($O$2:O295,"SI"),"")</x:f>
      </x:c>
      <x:c r="Q295" s="180" t="str">
        <x:f>IF($O295="SI",IFERROR(INDEX('ASIGNACION AUTOMATICA'!$D:$D,MATCH($G295,'ASIGNACION AUTOMATICA'!$J:$J,0)),""),"")</x:f>
      </x:c>
    </x:row>
    <x:row r="296" s="127" customFormat="1" ht="12.75" customHeight="1">
      <x:c r="A296" s="138" t="n">
        <x:f>ROW()-1</x:f>
        <x:v>295</x:v>
      </x:c>
      <x:c r="B296" s="138" t="inlineStr">
        <x:is>
          <x:t xml:space="preserve">S/P</x:t>
        </x:is>
      </x:c>
      <x:c r="C296" s="138" t="inlineStr">
        <x:is>
          <x:t xml:space="preserve">Resto de fuentes / orden original del Maestro: ASMAR DIRECCIÓN</x:t>
        </x:is>
      </x:c>
      <x:c r="D296" s="138" t="inlineStr">
        <x:is>
          <x:t xml:space="preserve">ASMAR Dirección</x:t>
        </x:is>
      </x:c>
      <x:c r="E296" s="138" t="n"/>
      <x:c r="F296" s="138" t="inlineStr">
        <x:is>
          <x:t xml:space="preserve">ASMAR Dirección</x:t>
        </x:is>
      </x:c>
      <x:c r="G296" s="138" t="n"/>
      <x:c r="H296" s="138" t="n"/>
      <x:c r="I296" s="138" t="n"/>
      <x:c r="J296" s="138" t="n"/>
      <x:c r="K296" s="221" t="inlineStr">
        <x:is>
          <x:t xml:space="preserve">Pendiente</x:t>
        </x:is>
      </x:c>
      <x:c r="L296" s="138" t="inlineStr">
        <x:is>
          <x:t xml:space="preserve">Gerente Corporativo de Finanzas</x:t>
        </x:is>
      </x:c>
      <x:c r="M296" s="138" t="n"/>
      <x:c r="N296" s="180" t="n">
        <x:f>IFERROR(VALUE(B296),9999)</x:f>
        <x:v>0</x:v>
      </x:c>
      <x:c r="O296" s="180" t="str">
        <x:f>IF(AND($D296=PARAMETROS!$B$2,$F296=PARAMETROS!$B$3,$G296&lt;&gt;"",UPPER(TRIM($K296))&lt;&gt;"NO"),"SI","NO")</x:f>
        <x:v>NO</x:v>
      </x:c>
      <x:c r="P296" s="180" t="str">
        <x:f>IF($O296="SI",COUNTIFS($O$2:O296,"SI"),"")</x:f>
      </x:c>
      <x:c r="Q296" s="180" t="str">
        <x:f>IF($O296="SI",IFERROR(INDEX('ASIGNACION AUTOMATICA'!$D:$D,MATCH($G296,'ASIGNACION AUTOMATICA'!$J:$J,0)),""),"")</x:f>
      </x:c>
    </x:row>
    <x:row r="297" s="127" customFormat="1" ht="12.75" customHeight="1">
      <x:c r="A297" s="135" t="n">
        <x:f>ROW()-1</x:f>
        <x:v>296</x:v>
      </x:c>
      <x:c r="B297" s="135" t="inlineStr">
        <x:is>
          <x:t xml:space="preserve">S/P</x:t>
        </x:is>
      </x:c>
      <x:c r="C297" s="135" t="inlineStr">
        <x:is>
          <x:t xml:space="preserve">Resto de fuentes / orden original del Maestro: ASMAR DIRECCIÓN</x:t>
        </x:is>
      </x:c>
      <x:c r="D297" s="135" t="inlineStr">
        <x:is>
          <x:t xml:space="preserve">ASMAR Dirección</x:t>
        </x:is>
      </x:c>
      <x:c r="E297" s="135" t="n"/>
      <x:c r="F297" s="135" t="inlineStr">
        <x:is>
          <x:t xml:space="preserve">ASMAR Dirección</x:t>
        </x:is>
      </x:c>
      <x:c r="G297" s="135" t="n"/>
      <x:c r="H297" s="135" t="n"/>
      <x:c r="I297" s="135" t="n"/>
      <x:c r="J297" s="135" t="n"/>
      <x:c r="K297" s="221" t="inlineStr">
        <x:is>
          <x:t xml:space="preserve">Pendiente</x:t>
        </x:is>
      </x:c>
      <x:c r="L297" s="135" t="inlineStr">
        <x:is>
          <x:t xml:space="preserve">Gerente Corporativo de Personas</x:t>
        </x:is>
      </x:c>
      <x:c r="M297" s="135" t="n"/>
      <x:c r="N297" s="180" t="n">
        <x:f>IFERROR(VALUE(B297),9999)</x:f>
        <x:v>0</x:v>
      </x:c>
      <x:c r="O297" s="180" t="str">
        <x:f>IF(AND($D297=PARAMETROS!$B$2,$F297=PARAMETROS!$B$3,$G297&lt;&gt;"",UPPER(TRIM($K297))&lt;&gt;"NO"),"SI","NO")</x:f>
        <x:v>NO</x:v>
      </x:c>
      <x:c r="P297" s="180" t="str">
        <x:f>IF($O297="SI",COUNTIFS($O$2:O297,"SI"),"")</x:f>
      </x:c>
      <x:c r="Q297" s="180" t="str">
        <x:f>IF($O297="SI",IFERROR(INDEX('ASIGNACION AUTOMATICA'!$D:$D,MATCH($G297,'ASIGNACION AUTOMATICA'!$J:$J,0)),""),"")</x:f>
      </x:c>
    </x:row>
    <x:row r="298" s="127" customFormat="1" ht="12.75" customHeight="1">
      <x:c r="A298" s="138" t="n">
        <x:f>ROW()-1</x:f>
        <x:v>297</x:v>
      </x:c>
      <x:c r="B298" s="138" t="inlineStr">
        <x:is>
          <x:t xml:space="preserve">S/P</x:t>
        </x:is>
      </x:c>
      <x:c r="C298" s="138" t="inlineStr">
        <x:is>
          <x:t xml:space="preserve">Resto de fuentes / orden original del Maestro: ASMAR DIRECCIÓN</x:t>
        </x:is>
      </x:c>
      <x:c r="D298" s="138" t="inlineStr">
        <x:is>
          <x:t xml:space="preserve">ASMAR Dirección</x:t>
        </x:is>
      </x:c>
      <x:c r="E298" s="138" t="n"/>
      <x:c r="F298" s="138" t="inlineStr">
        <x:is>
          <x:t xml:space="preserve">ASMAR Dirección</x:t>
        </x:is>
      </x:c>
      <x:c r="G298" s="138" t="n"/>
      <x:c r="H298" s="138" t="n"/>
      <x:c r="I298" s="138" t="n"/>
      <x:c r="J298" s="138" t="n"/>
      <x:c r="K298" s="221" t="inlineStr">
        <x:is>
          <x:t xml:space="preserve">Pendiente</x:t>
        </x:is>
      </x:c>
      <x:c r="L298" s="138" t="inlineStr">
        <x:is>
          <x:t xml:space="preserve">Gerente de Construcción Naval</x:t>
        </x:is>
      </x:c>
      <x:c r="M298" s="138" t="n"/>
      <x:c r="N298" s="180" t="n">
        <x:f>IFERROR(VALUE(B298),9999)</x:f>
        <x:v>0</x:v>
      </x:c>
      <x:c r="O298" s="180" t="str">
        <x:f>IF(AND($D298=PARAMETROS!$B$2,$F298=PARAMETROS!$B$3,$G298&lt;&gt;"",UPPER(TRIM($K298))&lt;&gt;"NO"),"SI","NO")</x:f>
        <x:v>NO</x:v>
      </x:c>
      <x:c r="P298" s="180" t="str">
        <x:f>IF($O298="SI",COUNTIFS($O$2:O298,"SI"),"")</x:f>
      </x:c>
      <x:c r="Q298" s="180" t="str">
        <x:f>IF($O298="SI",IFERROR(INDEX('ASIGNACION AUTOMATICA'!$D:$D,MATCH($G298,'ASIGNACION AUTOMATICA'!$J:$J,0)),""),"")</x:f>
      </x:c>
    </x:row>
    <x:row r="299" s="127" customFormat="1" ht="12.75" customHeight="1">
      <x:c r="A299" s="135" t="n">
        <x:f>ROW()-1</x:f>
        <x:v>298</x:v>
      </x:c>
      <x:c r="B299" s="135" t="inlineStr">
        <x:is>
          <x:t xml:space="preserve">S/P</x:t>
        </x:is>
      </x:c>
      <x:c r="C299" s="135" t="inlineStr">
        <x:is>
          <x:t xml:space="preserve">Resto de fuentes / orden original del Maestro: ASMAR DIRECCIÓN</x:t>
        </x:is>
      </x:c>
      <x:c r="D299" s="135" t="inlineStr">
        <x:is>
          <x:t xml:space="preserve">ASMAR Dirección</x:t>
        </x:is>
      </x:c>
      <x:c r="E299" s="135" t="n"/>
      <x:c r="F299" s="135" t="inlineStr">
        <x:is>
          <x:t xml:space="preserve">ASMAR Dirección</x:t>
        </x:is>
      </x:c>
      <x:c r="G299" s="135" t="n"/>
      <x:c r="H299" s="135" t="n"/>
      <x:c r="I299" s="135" t="n"/>
      <x:c r="J299" s="135" t="n"/>
      <x:c r="K299" s="221" t="inlineStr">
        <x:is>
          <x:t xml:space="preserve">Pendiente</x:t>
        </x:is>
      </x:c>
      <x:c r="L299" s="135" t="inlineStr">
        <x:is>
          <x:t xml:space="preserve">Jefe Corporativo Comunicaciones y Rr.pp.</x:t>
        </x:is>
      </x:c>
      <x:c r="M299" s="135" t="n"/>
      <x:c r="N299" s="180" t="n">
        <x:f>IFERROR(VALUE(B299),9999)</x:f>
        <x:v>0</x:v>
      </x:c>
      <x:c r="O299" s="180" t="str">
        <x:f>IF(AND($D299=PARAMETROS!$B$2,$F299=PARAMETROS!$B$3,$G299&lt;&gt;"",UPPER(TRIM($K299))&lt;&gt;"NO"),"SI","NO")</x:f>
        <x:v>NO</x:v>
      </x:c>
      <x:c r="P299" s="180" t="str">
        <x:f>IF($O299="SI",COUNTIFS($O$2:O299,"SI"),"")</x:f>
      </x:c>
      <x:c r="Q299" s="180" t="str">
        <x:f>IF($O299="SI",IFERROR(INDEX('ASIGNACION AUTOMATICA'!$D:$D,MATCH($G299,'ASIGNACION AUTOMATICA'!$J:$J,0)),""),"")</x:f>
      </x:c>
    </x:row>
    <x:row r="300" s="127" customFormat="1" ht="12.75" customHeight="1">
      <x:c r="A300" s="138" t="n">
        <x:f>ROW()-1</x:f>
        <x:v>299</x:v>
      </x:c>
      <x:c r="B300" s="138" t="inlineStr">
        <x:is>
          <x:t xml:space="preserve">S/P</x:t>
        </x:is>
      </x:c>
      <x:c r="C300" s="138" t="inlineStr">
        <x:is>
          <x:t xml:space="preserve">Resto de fuentes / orden original del Maestro: ASMAR DIRECCIÓN</x:t>
        </x:is>
      </x:c>
      <x:c r="D300" s="138" t="inlineStr">
        <x:is>
          <x:t xml:space="preserve">ASMAR Dirección</x:t>
        </x:is>
      </x:c>
      <x:c r="E300" s="138" t="n"/>
      <x:c r="F300" s="138" t="inlineStr">
        <x:is>
          <x:t xml:space="preserve">ASMAR Dirección</x:t>
        </x:is>
      </x:c>
      <x:c r="G300" s="138" t="n"/>
      <x:c r="H300" s="138" t="n"/>
      <x:c r="I300" s="138" t="n"/>
      <x:c r="J300" s="138" t="n"/>
      <x:c r="K300" s="221" t="inlineStr">
        <x:is>
          <x:t xml:space="preserve">Pendiente</x:t>
        </x:is>
      </x:c>
      <x:c r="L300" s="138" t="inlineStr">
        <x:is>
          <x:t xml:space="preserve">Jefe Corporativo de Finanzas</x:t>
        </x:is>
      </x:c>
      <x:c r="M300" s="138" t="n"/>
      <x:c r="N300" s="180" t="n">
        <x:f>IFERROR(VALUE(B300),9999)</x:f>
        <x:v>0</x:v>
      </x:c>
      <x:c r="O300" s="180" t="str">
        <x:f>IF(AND($D300=PARAMETROS!$B$2,$F300=PARAMETROS!$B$3,$G300&lt;&gt;"",UPPER(TRIM($K300))&lt;&gt;"NO"),"SI","NO")</x:f>
        <x:v>NO</x:v>
      </x:c>
      <x:c r="P300" s="180" t="str">
        <x:f>IF($O300="SI",COUNTIFS($O$2:O300,"SI"),"")</x:f>
      </x:c>
      <x:c r="Q300" s="180" t="str">
        <x:f>IF($O300="SI",IFERROR(INDEX('ASIGNACION AUTOMATICA'!$D:$D,MATCH($G300,'ASIGNACION AUTOMATICA'!$J:$J,0)),""),"")</x:f>
      </x:c>
    </x:row>
    <x:row r="301" s="127" customFormat="1" ht="12.75" customHeight="1">
      <x:c r="A301" s="135" t="n">
        <x:f>ROW()-1</x:f>
        <x:v>300</x:v>
      </x:c>
      <x:c r="B301" s="135" t="inlineStr">
        <x:is>
          <x:t xml:space="preserve">S/P</x:t>
        </x:is>
      </x:c>
      <x:c r="C301" s="135" t="inlineStr">
        <x:is>
          <x:t xml:space="preserve">Resto de fuentes / orden original del Maestro: ASMAR DIRECCIÓN</x:t>
        </x:is>
      </x:c>
      <x:c r="D301" s="135" t="inlineStr">
        <x:is>
          <x:t xml:space="preserve">ASMAR Dirección</x:t>
        </x:is>
      </x:c>
      <x:c r="E301" s="135" t="n"/>
      <x:c r="F301" s="135" t="inlineStr">
        <x:is>
          <x:t xml:space="preserve">ASMAR Dirección</x:t>
        </x:is>
      </x:c>
      <x:c r="G301" s="135" t="n"/>
      <x:c r="H301" s="135" t="n"/>
      <x:c r="I301" s="135" t="n"/>
      <x:c r="J301" s="135" t="n"/>
      <x:c r="K301" s="221" t="inlineStr">
        <x:is>
          <x:t xml:space="preserve">Pendiente</x:t>
        </x:is>
      </x:c>
      <x:c r="L301" s="135" t="inlineStr">
        <x:is>
          <x:t xml:space="preserve">Jefe Corporativo de Unidad de Contabilidad</x:t>
        </x:is>
      </x:c>
      <x:c r="M301" s="135" t="n"/>
      <x:c r="N301" s="180" t="n">
        <x:f>IFERROR(VALUE(B301),9999)</x:f>
        <x:v>0</x:v>
      </x:c>
      <x:c r="O301" s="180" t="str">
        <x:f>IF(AND($D301=PARAMETROS!$B$2,$F301=PARAMETROS!$B$3,$G301&lt;&gt;"",UPPER(TRIM($K301))&lt;&gt;"NO"),"SI","NO")</x:f>
        <x:v>NO</x:v>
      </x:c>
      <x:c r="P301" s="180" t="str">
        <x:f>IF($O301="SI",COUNTIFS($O$2:O301,"SI"),"")</x:f>
      </x:c>
      <x:c r="Q301" s="180" t="str">
        <x:f>IF($O301="SI",IFERROR(INDEX('ASIGNACION AUTOMATICA'!$D:$D,MATCH($G301,'ASIGNACION AUTOMATICA'!$J:$J,0)),""),"")</x:f>
      </x:c>
    </x:row>
    <x:row r="302" s="127" customFormat="1" ht="12.75" customHeight="1">
      <x:c r="A302" s="138" t="n">
        <x:f>ROW()-1</x:f>
        <x:v>301</x:v>
      </x:c>
      <x:c r="B302" s="138" t="inlineStr">
        <x:is>
          <x:t xml:space="preserve">S/P</x:t>
        </x:is>
      </x:c>
      <x:c r="C302" s="138" t="inlineStr">
        <x:is>
          <x:t xml:space="preserve">Resto de fuentes / orden original del Maestro: ASMAR DIRECCIÓN</x:t>
        </x:is>
      </x:c>
      <x:c r="D302" s="138" t="inlineStr">
        <x:is>
          <x:t xml:space="preserve">ASMAR Dirección</x:t>
        </x:is>
      </x:c>
      <x:c r="E302" s="138" t="n"/>
      <x:c r="F302" s="138" t="inlineStr">
        <x:is>
          <x:t xml:space="preserve">ASMAR Dirección</x:t>
        </x:is>
      </x:c>
      <x:c r="G302" s="138" t="n"/>
      <x:c r="H302" s="138" t="n"/>
      <x:c r="I302" s="138" t="n"/>
      <x:c r="J302" s="138" t="n"/>
      <x:c r="K302" s="221" t="inlineStr">
        <x:is>
          <x:t xml:space="preserve">Pendiente</x:t>
        </x:is>
      </x:c>
      <x:c r="L302" s="138" t="inlineStr">
        <x:is>
          <x:t xml:space="preserve">Jefe Corporativo de Unidad de Recursos Financieros</x:t>
        </x:is>
      </x:c>
      <x:c r="M302" s="138" t="n"/>
      <x:c r="N302" s="180" t="n">
        <x:f>IFERROR(VALUE(B302),9999)</x:f>
        <x:v>0</x:v>
      </x:c>
      <x:c r="O302" s="180" t="str">
        <x:f>IF(AND($D302=PARAMETROS!$B$2,$F302=PARAMETROS!$B$3,$G302&lt;&gt;"",UPPER(TRIM($K302))&lt;&gt;"NO"),"SI","NO")</x:f>
        <x:v>NO</x:v>
      </x:c>
      <x:c r="P302" s="180" t="str">
        <x:f>IF($O302="SI",COUNTIFS($O$2:O302,"SI"),"")</x:f>
      </x:c>
      <x:c r="Q302" s="180" t="str">
        <x:f>IF($O302="SI",IFERROR(INDEX('ASIGNACION AUTOMATICA'!$D:$D,MATCH($G302,'ASIGNACION AUTOMATICA'!$J:$J,0)),""),"")</x:f>
      </x:c>
    </x:row>
    <x:row r="303" s="127" customFormat="1" ht="12.75" customHeight="1">
      <x:c r="A303" s="135" t="n">
        <x:f>ROW()-1</x:f>
        <x:v>302</x:v>
      </x:c>
      <x:c r="B303" s="135" t="inlineStr">
        <x:is>
          <x:t xml:space="preserve">S/P</x:t>
        </x:is>
      </x:c>
      <x:c r="C303" s="135" t="inlineStr">
        <x:is>
          <x:t xml:space="preserve">Resto de fuentes / orden original del Maestro: ASMAR DIRECCIÓN</x:t>
        </x:is>
      </x:c>
      <x:c r="D303" s="135" t="inlineStr">
        <x:is>
          <x:t xml:space="preserve">ASMAR Dirección</x:t>
        </x:is>
      </x:c>
      <x:c r="E303" s="135" t="n"/>
      <x:c r="F303" s="135" t="inlineStr">
        <x:is>
          <x:t xml:space="preserve">ASMAR Dirección</x:t>
        </x:is>
      </x:c>
      <x:c r="G303" s="135" t="n"/>
      <x:c r="H303" s="135" t="n"/>
      <x:c r="I303" s="135" t="n"/>
      <x:c r="J303" s="135" t="n"/>
      <x:c r="K303" s="221" t="inlineStr">
        <x:is>
          <x:t xml:space="preserve">Pendiente</x:t>
        </x:is>
      </x:c>
      <x:c r="L303" s="135" t="inlineStr">
        <x:is>
          <x:t xml:space="preserve">Jefe Corporativo de Unidad de Tesorería</x:t>
        </x:is>
      </x:c>
      <x:c r="M303" s="135" t="n"/>
      <x:c r="N303" s="180" t="n">
        <x:f>IFERROR(VALUE(B303),9999)</x:f>
        <x:v>0</x:v>
      </x:c>
      <x:c r="O303" s="180" t="str">
        <x:f>IF(AND($D303=PARAMETROS!$B$2,$F303=PARAMETROS!$B$3,$G303&lt;&gt;"",UPPER(TRIM($K303))&lt;&gt;"NO"),"SI","NO")</x:f>
        <x:v>NO</x:v>
      </x:c>
      <x:c r="P303" s="180" t="str">
        <x:f>IF($O303="SI",COUNTIFS($O$2:O303,"SI"),"")</x:f>
      </x:c>
      <x:c r="Q303" s="180" t="str">
        <x:f>IF($O303="SI",IFERROR(INDEX('ASIGNACION AUTOMATICA'!$D:$D,MATCH($G303,'ASIGNACION AUTOMATICA'!$J:$J,0)),""),"")</x:f>
      </x:c>
    </x:row>
    <x:row r="304" s="127" customFormat="1" ht="12.75" customHeight="1">
      <x:c r="A304" s="138" t="n">
        <x:f>ROW()-1</x:f>
        <x:v>303</x:v>
      </x:c>
      <x:c r="B304" s="138" t="inlineStr">
        <x:is>
          <x:t xml:space="preserve">S/P</x:t>
        </x:is>
      </x:c>
      <x:c r="C304" s="138" t="inlineStr">
        <x:is>
          <x:t xml:space="preserve">Resto de fuentes / orden original del Maestro: ASMAR DIRECCIÓN</x:t>
        </x:is>
      </x:c>
      <x:c r="D304" s="138" t="inlineStr">
        <x:is>
          <x:t xml:space="preserve">ASMAR Dirección</x:t>
        </x:is>
      </x:c>
      <x:c r="E304" s="138" t="n"/>
      <x:c r="F304" s="138" t="inlineStr">
        <x:is>
          <x:t xml:space="preserve">ASMAR Dirección</x:t>
        </x:is>
      </x:c>
      <x:c r="G304" s="138" t="n"/>
      <x:c r="H304" s="138" t="n"/>
      <x:c r="I304" s="138" t="n"/>
      <x:c r="J304" s="138" t="n"/>
      <x:c r="K304" s="221" t="inlineStr">
        <x:is>
          <x:t xml:space="preserve">Pendiente</x:t>
        </x:is>
      </x:c>
      <x:c r="L304" s="138" t="inlineStr">
        <x:is>
          <x:t xml:space="preserve">Jefe Corporativo Unidad de Gobierno Corporativo</x:t>
        </x:is>
      </x:c>
      <x:c r="M304" s="138" t="n"/>
      <x:c r="N304" s="180" t="n">
        <x:f>IFERROR(VALUE(B304),9999)</x:f>
        <x:v>0</x:v>
      </x:c>
      <x:c r="O304" s="180" t="str">
        <x:f>IF(AND($D304=PARAMETROS!$B$2,$F304=PARAMETROS!$B$3,$G304&lt;&gt;"",UPPER(TRIM($K304))&lt;&gt;"NO"),"SI","NO")</x:f>
        <x:v>NO</x:v>
      </x:c>
      <x:c r="P304" s="180" t="str">
        <x:f>IF($O304="SI",COUNTIFS($O$2:O304,"SI"),"")</x:f>
      </x:c>
      <x:c r="Q304" s="180" t="str">
        <x:f>IF($O304="SI",IFERROR(INDEX('ASIGNACION AUTOMATICA'!$D:$D,MATCH($G304,'ASIGNACION AUTOMATICA'!$J:$J,0)),""),"")</x:f>
      </x:c>
    </x:row>
    <x:row r="305" s="127" customFormat="1" ht="12.75" customHeight="1">
      <x:c r="A305" s="135" t="n">
        <x:f>ROW()-1</x:f>
        <x:v>304</x:v>
      </x:c>
      <x:c r="B305" s="135" t="inlineStr">
        <x:is>
          <x:t xml:space="preserve">S/P</x:t>
        </x:is>
      </x:c>
      <x:c r="C305" s="135" t="inlineStr">
        <x:is>
          <x:t xml:space="preserve">Resto de fuentes / orden original del Maestro: ASMAR DIRECCIÓN</x:t>
        </x:is>
      </x:c>
      <x:c r="D305" s="135" t="inlineStr">
        <x:is>
          <x:t xml:space="preserve">ASMAR Dirección</x:t>
        </x:is>
      </x:c>
      <x:c r="E305" s="135" t="inlineStr">
        <x:is>
          <x:t xml:space="preserve">Rector</x:t>
        </x:is>
      </x:c>
      <x:c r="F305" s="135" t="inlineStr">
        <x:is>
          <x:t xml:space="preserve">ASMAR Dirección</x:t>
        </x:is>
      </x:c>
      <x:c r="G305" s="135" t="inlineStr">
        <x:is>
          <x:t xml:space="preserve">Ibáñez, Nicolás</x:t>
        </x:is>
      </x:c>
      <x:c r="H305" s="135" t="inlineStr">
        <x:is>
          <x:t xml:space="preserve">Nicolás</x:t>
        </x:is>
      </x:c>
      <x:c r="I305" s="135" t="inlineStr">
        <x:is>
          <x:t xml:space="preserve">Ibáñez</x:t>
        </x:is>
      </x:c>
      <x:c r="J305" s="135" t="n"/>
      <x:c r="K305" s="221" t="inlineStr">
        <x:is>
          <x:t xml:space="preserve">Pendiente</x:t>
        </x:is>
      </x:c>
      <x:c r="L305" s="135" t="inlineStr">
        <x:is>
          <x:t xml:space="preserve">Pdte Directorio Athenalab</x:t>
        </x:is>
      </x:c>
      <x:c r="M305" s="135" t="inlineStr">
        <x:is>
          <x:t xml:space="preserve">Madrina</x:t>
        </x:is>
      </x:c>
      <x:c r="N305" s="180" t="n">
        <x:f>IFERROR(VALUE(B305),9999)</x:f>
        <x:v>0</x:v>
      </x:c>
      <x:c r="O305" s="180" t="str">
        <x:f>IF(AND($D305=PARAMETROS!$B$2,$F305=PARAMETROS!$B$3,$G305&lt;&gt;"",UPPER(TRIM($K305))&lt;&gt;"NO"),"SI","NO")</x:f>
        <x:v>NO</x:v>
      </x:c>
      <x:c r="P305" s="180" t="str">
        <x:f>IF($O305="SI",COUNTIFS($O$2:O305,"SI"),"")</x:f>
      </x:c>
      <x:c r="Q305" s="180" t="str">
        <x:f>IF($O305="SI",IFERROR(INDEX('ASIGNACION AUTOMATICA'!$D:$D,MATCH($G305,'ASIGNACION AUTOMATICA'!$J:$J,0)),""),"")</x:f>
      </x:c>
    </x:row>
    <x:row r="306" s="127" customFormat="1" ht="12.75" customHeight="1">
      <x:c r="A306" s="138" t="n">
        <x:f>ROW()-1</x:f>
        <x:v>305</x:v>
      </x:c>
      <x:c r="B306" s="138" t="inlineStr">
        <x:is>
          <x:t xml:space="preserve">S/P</x:t>
        </x:is>
      </x:c>
      <x:c r="C306" s="138" t="inlineStr">
        <x:is>
          <x:t xml:space="preserve">Resto de fuentes / orden original del Maestro: ASMAR DIRECCIÓN</x:t>
        </x:is>
      </x:c>
      <x:c r="D306" s="138" t="inlineStr">
        <x:is>
          <x:t xml:space="preserve">ASMAR Dirección</x:t>
        </x:is>
      </x:c>
      <x:c r="E306" s="138" t="inlineStr">
        <x:is>
          <x:t xml:space="preserve">Rector</x:t>
        </x:is>
      </x:c>
      <x:c r="F306" s="138" t="inlineStr">
        <x:is>
          <x:t xml:space="preserve">ASMAR Dirección</x:t>
        </x:is>
      </x:c>
      <x:c r="G306" s="138" t="n"/>
      <x:c r="H306" s="138" t="n"/>
      <x:c r="I306" s="138" t="n"/>
      <x:c r="J306" s="138" t="n"/>
      <x:c r="K306" s="221" t="inlineStr">
        <x:is>
          <x:t xml:space="preserve">Pendiente</x:t>
        </x:is>
      </x:c>
      <x:c r="L306" s="138" t="inlineStr">
        <x:is>
          <x:t xml:space="preserve">Subdirector</x:t>
        </x:is>
      </x:c>
      <x:c r="M306" s="138" t="n"/>
      <x:c r="N306" s="180" t="n">
        <x:f>IFERROR(VALUE(B306),9999)</x:f>
        <x:v>0</x:v>
      </x:c>
      <x:c r="O306" s="180" t="str">
        <x:f>IF(AND($D306=PARAMETROS!$B$2,$F306=PARAMETROS!$B$3,$G306&lt;&gt;"",UPPER(TRIM($K306))&lt;&gt;"NO"),"SI","NO")</x:f>
        <x:v>NO</x:v>
      </x:c>
      <x:c r="P306" s="180" t="str">
        <x:f>IF($O306="SI",COUNTIFS($O$2:O306,"SI"),"")</x:f>
      </x:c>
      <x:c r="Q306" s="180" t="str">
        <x:f>IF($O306="SI",IFERROR(INDEX('ASIGNACION AUTOMATICA'!$D:$D,MATCH($G306,'ASIGNACION AUTOMATICA'!$J:$J,0)),""),"")</x:f>
      </x:c>
    </x:row>
    <x:row r="307" s="127" customFormat="1" ht="12.75" customHeight="1">
      <x:c r="A307" s="135" t="n">
        <x:f>ROW()-1</x:f>
        <x:v>306</x:v>
      </x:c>
      <x:c r="B307" s="135" t="inlineStr">
        <x:is>
          <x:t xml:space="preserve">S/P</x:t>
        </x:is>
      </x:c>
      <x:c r="C307" s="135" t="inlineStr">
        <x:is>
          <x:t xml:space="preserve">Resto de fuentes / orden original del Maestro: ASMAR DIRECCIÓN</x:t>
        </x:is>
      </x:c>
      <x:c r="D307" s="135" t="inlineStr">
        <x:is>
          <x:t xml:space="preserve">ASMAR Dirección</x:t>
        </x:is>
      </x:c>
      <x:c r="E307" s="135" t="n"/>
      <x:c r="F307" s="135" t="inlineStr">
        <x:is>
          <x:t xml:space="preserve">ASMAR Dirección</x:t>
        </x:is>
      </x:c>
      <x:c r="G307" s="135" t="inlineStr">
        <x:is>
          <x:t xml:space="preserve">Orrego B., Francisco</x:t>
        </x:is>
      </x:c>
      <x:c r="H307" s="135" t="inlineStr">
        <x:is>
          <x:t xml:space="preserve">Francisco</x:t>
        </x:is>
      </x:c>
      <x:c r="I307" s="135" t="inlineStr">
        <x:is>
          <x:t xml:space="preserve">Orrego</x:t>
        </x:is>
      </x:c>
      <x:c r="J307" s="135" t="inlineStr">
        <x:is>
          <x:t xml:space="preserve">B.</x:t>
        </x:is>
      </x:c>
      <x:c r="K307" s="221" t="inlineStr">
        <x:is>
          <x:t xml:space="preserve">Pendiente</x:t>
        </x:is>
      </x:c>
      <x:c r="L307" s="135" t="inlineStr">
        <x:is>
          <x:t xml:space="preserve">Abogado</x:t>
        </x:is>
      </x:c>
      <x:c r="M307" s="135" t="inlineStr">
        <x:is>
          <x:t xml:space="preserve">Madrina</x:t>
        </x:is>
      </x:c>
      <x:c r="N307" s="180" t="n">
        <x:f>IFERROR(VALUE(B307),9999)</x:f>
        <x:v>0</x:v>
      </x:c>
      <x:c r="O307" s="180" t="str">
        <x:f>IF(AND($D307=PARAMETROS!$B$2,$F307=PARAMETROS!$B$3,$G307&lt;&gt;"",UPPER(TRIM($K307))&lt;&gt;"NO"),"SI","NO")</x:f>
        <x:v>NO</x:v>
      </x:c>
      <x:c r="P307" s="180" t="str">
        <x:f>IF($O307="SI",COUNTIFS($O$2:O307,"SI"),"")</x:f>
      </x:c>
      <x:c r="Q307" s="180" t="str">
        <x:f>IF($O307="SI",IFERROR(INDEX('ASIGNACION AUTOMATICA'!$D:$D,MATCH($G307,'ASIGNACION AUTOMATICA'!$J:$J,0)),""),"")</x:f>
      </x:c>
    </x:row>
    <x:row r="308" s="127" customFormat="1" ht="12.75" customHeight="1">
      <x:c r="A308" s="138" t="n">
        <x:f>ROW()-1</x:f>
        <x:v>307</x:v>
      </x:c>
      <x:c r="B308" s="138" t="inlineStr">
        <x:is>
          <x:t xml:space="preserve">S/P</x:t>
        </x:is>
      </x:c>
      <x:c r="C308" s="138" t="inlineStr">
        <x:is>
          <x:t xml:space="preserve">Resto de fuentes / orden original del Maestro: ASMAR DIRECCIÓN</x:t>
        </x:is>
      </x:c>
      <x:c r="D308" s="138" t="inlineStr">
        <x:is>
          <x:t xml:space="preserve">ASMAR Dirección</x:t>
        </x:is>
      </x:c>
      <x:c r="E308" s="138" t="n"/>
      <x:c r="F308" s="138" t="inlineStr">
        <x:is>
          <x:t xml:space="preserve">ASMAR Dirección</x:t>
        </x:is>
      </x:c>
      <x:c r="G308" s="138" t="inlineStr">
        <x:is>
          <x:t xml:space="preserve">Edo Troncoso, Juan</x:t>
        </x:is>
      </x:c>
      <x:c r="H308" s="138" t="inlineStr">
        <x:is>
          <x:t xml:space="preserve">Juan</x:t>
        </x:is>
      </x:c>
      <x:c r="I308" s="138" t="inlineStr">
        <x:is>
          <x:t xml:space="preserve">Edo</x:t>
        </x:is>
      </x:c>
      <x:c r="J308" s="138" t="inlineStr">
        <x:is>
          <x:t xml:space="preserve">Troncoso</x:t>
        </x:is>
      </x:c>
      <x:c r="K308" s="221" t="inlineStr">
        <x:is>
          <x:t xml:space="preserve">Pendiente</x:t>
        </x:is>
      </x:c>
      <x:c r="L308" s="138" t="inlineStr">
        <x:is>
          <x:t xml:space="preserve">Abogado</x:t>
        </x:is>
      </x:c>
      <x:c r="M308" s="138" t="inlineStr">
        <x:is>
          <x:t xml:space="preserve">Madrina</x:t>
        </x:is>
      </x:c>
      <x:c r="N308" s="180" t="n">
        <x:f>IFERROR(VALUE(B308),9999)</x:f>
        <x:v>0</x:v>
      </x:c>
      <x:c r="O308" s="180" t="str">
        <x:f>IF(AND($D308=PARAMETROS!$B$2,$F308=PARAMETROS!$B$3,$G308&lt;&gt;"",UPPER(TRIM($K308))&lt;&gt;"NO"),"SI","NO")</x:f>
        <x:v>NO</x:v>
      </x:c>
      <x:c r="P308" s="180" t="str">
        <x:f>IF($O308="SI",COUNTIFS($O$2:O308,"SI"),"")</x:f>
      </x:c>
      <x:c r="Q308" s="180" t="str">
        <x:f>IF($O308="SI",IFERROR(INDEX('ASIGNACION AUTOMATICA'!$D:$D,MATCH($G308,'ASIGNACION AUTOMATICA'!$J:$J,0)),""),"")</x:f>
      </x:c>
    </x:row>
    <x:row r="309" s="127" customFormat="1" ht="12.75" customHeight="1">
      <x:c r="A309" s="135" t="n">
        <x:f>ROW()-1</x:f>
        <x:v>308</x:v>
      </x:c>
      <x:c r="B309" s="135" t="inlineStr">
        <x:is>
          <x:t xml:space="preserve">S/P</x:t>
        </x:is>
      </x:c>
      <x:c r="C309" s="135" t="inlineStr">
        <x:is>
          <x:t xml:space="preserve">Resto de fuentes / orden original del Maestro: ASMAR DIRECCIÓN</x:t>
        </x:is>
      </x:c>
      <x:c r="D309" s="135" t="inlineStr">
        <x:is>
          <x:t xml:space="preserve">ASMAR Dirección</x:t>
        </x:is>
      </x:c>
      <x:c r="E309" s="135" t="n"/>
      <x:c r="F309" s="135" t="inlineStr">
        <x:is>
          <x:t xml:space="preserve">ASMAR Dirección</x:t>
        </x:is>
      </x:c>
      <x:c r="G309" s="135" t="n"/>
      <x:c r="H309" s="135" t="n"/>
      <x:c r="I309" s="135" t="n"/>
      <x:c r="J309" s="135" t="n"/>
      <x:c r="K309" s="221" t="inlineStr">
        <x:is>
          <x:t xml:space="preserve">Pendiente</x:t>
        </x:is>
      </x:c>
      <x:c r="L309" s="135" t="inlineStr">
        <x:is>
          <x:t xml:space="preserve">Auditor Corporativo</x:t>
        </x:is>
      </x:c>
      <x:c r="M309" s="135" t="n"/>
      <x:c r="N309" s="180" t="n">
        <x:f>IFERROR(VALUE(B309),9999)</x:f>
        <x:v>0</x:v>
      </x:c>
      <x:c r="O309" s="180" t="str">
        <x:f>IF(AND($D309=PARAMETROS!$B$2,$F309=PARAMETROS!$B$3,$G309&lt;&gt;"",UPPER(TRIM($K309))&lt;&gt;"NO"),"SI","NO")</x:f>
        <x:v>NO</x:v>
      </x:c>
      <x:c r="P309" s="180" t="str">
        <x:f>IF($O309="SI",COUNTIFS($O$2:O309,"SI"),"")</x:f>
      </x:c>
      <x:c r="Q309" s="180" t="str">
        <x:f>IF($O309="SI",IFERROR(INDEX('ASIGNACION AUTOMATICA'!$D:$D,MATCH($G309,'ASIGNACION AUTOMATICA'!$J:$J,0)),""),"")</x:f>
      </x:c>
    </x:row>
    <x:row r="310" s="127" customFormat="1" ht="12.75" customHeight="1">
      <x:c r="A310" s="138" t="n">
        <x:f>ROW()-1</x:f>
        <x:v>309</x:v>
      </x:c>
      <x:c r="B310" s="138" t="inlineStr">
        <x:is>
          <x:t xml:space="preserve">S/P</x:t>
        </x:is>
      </x:c>
      <x:c r="C310" s="138" t="inlineStr">
        <x:is>
          <x:t xml:space="preserve">Resto de fuentes / orden original del Maestro: ASMAR DIRECCIÓN</x:t>
        </x:is>
      </x:c>
      <x:c r="D310" s="138" t="inlineStr">
        <x:is>
          <x:t xml:space="preserve">ASMAR Dirección</x:t>
        </x:is>
      </x:c>
      <x:c r="E310" s="138" t="n"/>
      <x:c r="F310" s="138" t="inlineStr">
        <x:is>
          <x:t xml:space="preserve">ASMAR Dirección</x:t>
        </x:is>
      </x:c>
      <x:c r="G310" s="138" t="inlineStr">
        <x:is>
          <x:t xml:space="preserve">Raby Olavarria, Matías</x:t>
        </x:is>
      </x:c>
      <x:c r="H310" s="138" t="inlineStr">
        <x:is>
          <x:t xml:space="preserve">Matías</x:t>
        </x:is>
      </x:c>
      <x:c r="I310" s="138" t="inlineStr">
        <x:is>
          <x:t xml:space="preserve">Raby</x:t>
        </x:is>
      </x:c>
      <x:c r="J310" s="138" t="inlineStr">
        <x:is>
          <x:t xml:space="preserve">Olavarria</x:t>
        </x:is>
      </x:c>
      <x:c r="K310" s="221" t="inlineStr">
        <x:is>
          <x:t xml:space="preserve">Pendiente</x:t>
        </x:is>
      </x:c>
      <x:c r="L310" s="138" t="inlineStr">
        <x:is>
          <x:t xml:space="preserve">Boston Consulting Group</x:t>
        </x:is>
      </x:c>
      <x:c r="M310" s="138" t="inlineStr">
        <x:is>
          <x:t xml:space="preserve">Madrina</x:t>
        </x:is>
      </x:c>
      <x:c r="N310" s="180" t="n">
        <x:f>IFERROR(VALUE(B310),9999)</x:f>
        <x:v>0</x:v>
      </x:c>
      <x:c r="O310" s="180" t="str">
        <x:f>IF(AND($D310=PARAMETROS!$B$2,$F310=PARAMETROS!$B$3,$G310&lt;&gt;"",UPPER(TRIM($K310))&lt;&gt;"NO"),"SI","NO")</x:f>
        <x:v>NO</x:v>
      </x:c>
      <x:c r="P310" s="180" t="str">
        <x:f>IF($O310="SI",COUNTIFS($O$2:O310,"SI"),"")</x:f>
      </x:c>
      <x:c r="Q310" s="180" t="str">
        <x:f>IF($O310="SI",IFERROR(INDEX('ASIGNACION AUTOMATICA'!$D:$D,MATCH($G310,'ASIGNACION AUTOMATICA'!$J:$J,0)),""),"")</x:f>
      </x:c>
    </x:row>
    <x:row r="311" s="127" customFormat="1" ht="12.75" customHeight="1">
      <x:c r="A311" s="135" t="n">
        <x:f>ROW()-1</x:f>
        <x:v>310</x:v>
      </x:c>
      <x:c r="B311" s="135" t="inlineStr">
        <x:is>
          <x:t xml:space="preserve">S/P</x:t>
        </x:is>
      </x:c>
      <x:c r="C311" s="135" t="inlineStr">
        <x:is>
          <x:t xml:space="preserve">Resto de fuentes / orden original del Maestro: ASMAR DIRECCIÓN</x:t>
        </x:is>
      </x:c>
      <x:c r="D311" s="135" t="inlineStr">
        <x:is>
          <x:t xml:space="preserve">ASMAR Dirección</x:t>
        </x:is>
      </x:c>
      <x:c r="E311" s="135" t="n"/>
      <x:c r="F311" s="135" t="inlineStr">
        <x:is>
          <x:t xml:space="preserve">ASMAR Dirección</x:t>
        </x:is>
      </x:c>
      <x:c r="G311" s="135" t="inlineStr">
        <x:is>
          <x:t xml:space="preserve">Cifuentes, Cecilia</x:t>
        </x:is>
      </x:c>
      <x:c r="H311" s="135" t="inlineStr">
        <x:is>
          <x:t xml:space="preserve">Cecilia</x:t>
        </x:is>
      </x:c>
      <x:c r="I311" s="135" t="inlineStr">
        <x:is>
          <x:t xml:space="preserve">Cifuentes</x:t>
        </x:is>
      </x:c>
      <x:c r="J311" s="135" t="n"/>
      <x:c r="K311" s="221" t="inlineStr">
        <x:is>
          <x:t xml:space="preserve">Pendiente</x:t>
        </x:is>
      </x:c>
      <x:c r="L311" s="135" t="inlineStr">
        <x:is>
          <x:t xml:space="preserve">Economista Ese U de los Andes</x:t>
        </x:is>
      </x:c>
      <x:c r="M311" s="135" t="inlineStr">
        <x:is>
          <x:t xml:space="preserve">Madrina</x:t>
        </x:is>
      </x:c>
      <x:c r="N311" s="180" t="n">
        <x:f>IFERROR(VALUE(B311),9999)</x:f>
        <x:v>0</x:v>
      </x:c>
      <x:c r="O311" s="180" t="str">
        <x:f>IF(AND($D311=PARAMETROS!$B$2,$F311=PARAMETROS!$B$3,$G311&lt;&gt;"",UPPER(TRIM($K311))&lt;&gt;"NO"),"SI","NO")</x:f>
        <x:v>NO</x:v>
      </x:c>
      <x:c r="P311" s="180" t="str">
        <x:f>IF($O311="SI",COUNTIFS($O$2:O311,"SI"),"")</x:f>
      </x:c>
      <x:c r="Q311" s="180" t="str">
        <x:f>IF($O311="SI",IFERROR(INDEX('ASIGNACION AUTOMATICA'!$D:$D,MATCH($G311,'ASIGNACION AUTOMATICA'!$J:$J,0)),""),"")</x:f>
      </x:c>
    </x:row>
    <x:row r="312" s="127" customFormat="1" ht="12.75" customHeight="1">
      <x:c r="A312" s="138" t="n">
        <x:f>ROW()-1</x:f>
        <x:v>311</x:v>
      </x:c>
      <x:c r="B312" s="138" t="inlineStr">
        <x:is>
          <x:t xml:space="preserve">S/P</x:t>
        </x:is>
      </x:c>
      <x:c r="C312" s="138" t="inlineStr">
        <x:is>
          <x:t xml:space="preserve">Resto de fuentes / orden original del Maestro: ASMAR DIRECCIÓN</x:t>
        </x:is>
      </x:c>
      <x:c r="D312" s="138" t="inlineStr">
        <x:is>
          <x:t xml:space="preserve">ASMAR Dirección</x:t>
        </x:is>
      </x:c>
      <x:c r="E312" s="138" t="inlineStr">
        <x:is>
          <x:t xml:space="preserve">Cn</x:t>
        </x:is>
      </x:c>
      <x:c r="F312" s="138" t="inlineStr">
        <x:is>
          <x:t xml:space="preserve">ASMAR Dirección</x:t>
        </x:is>
      </x:c>
      <x:c r="G312" s="138" t="inlineStr">
        <x:is>
          <x:t xml:space="preserve">Espinoza M., Rodrigo</x:t>
        </x:is>
      </x:c>
      <x:c r="H312" s="138" t="inlineStr">
        <x:is>
          <x:t xml:space="preserve">Rodrigo</x:t>
        </x:is>
      </x:c>
      <x:c r="I312" s="138" t="inlineStr">
        <x:is>
          <x:t xml:space="preserve">Espinoza</x:t>
        </x:is>
      </x:c>
      <x:c r="J312" s="138" t="inlineStr">
        <x:is>
          <x:t xml:space="preserve">Martin</x:t>
        </x:is>
      </x:c>
      <x:c r="K312" s="221" t="inlineStr">
        <x:is>
          <x:t xml:space="preserve">Pendiente</x:t>
        </x:is>
      </x:c>
      <x:c r="L312" s="138" t="inlineStr">
        <x:is>
          <x:t xml:space="preserve">Emga</x:t>
        </x:is>
      </x:c>
      <x:c r="M312" s="138" t="inlineStr">
        <x:is>
          <x:t xml:space="preserve">Madrina</x:t>
        </x:is>
      </x:c>
      <x:c r="N312" s="180" t="n">
        <x:f>IFERROR(VALUE(B312),9999)</x:f>
        <x:v>0</x:v>
      </x:c>
      <x:c r="O312" s="180" t="str">
        <x:f>IF(AND($D312=PARAMETROS!$B$2,$F312=PARAMETROS!$B$3,$G312&lt;&gt;"",UPPER(TRIM($K312))&lt;&gt;"NO"),"SI","NO")</x:f>
        <x:v>NO</x:v>
      </x:c>
      <x:c r="P312" s="180" t="str">
        <x:f>IF($O312="SI",COUNTIFS($O$2:O312,"SI"),"")</x:f>
      </x:c>
      <x:c r="Q312" s="180" t="str">
        <x:f>IF($O312="SI",IFERROR(INDEX('ASIGNACION AUTOMATICA'!$D:$D,MATCH($G312,'ASIGNACION AUTOMATICA'!$J:$J,0)),""),"")</x:f>
      </x:c>
    </x:row>
    <x:row r="313" s="127" customFormat="1" ht="12.75" customHeight="1">
      <x:c r="A313" s="135" t="n">
        <x:f>ROW()-1</x:f>
        <x:v>312</x:v>
      </x:c>
      <x:c r="B313" s="135" t="inlineStr">
        <x:is>
          <x:t xml:space="preserve">S/P</x:t>
        </x:is>
      </x:c>
      <x:c r="C313" s="135" t="inlineStr">
        <x:is>
          <x:t xml:space="preserve">Resto de fuentes / orden original del Maestro: ASMAR DIRECCIÓN</x:t>
        </x:is>
      </x:c>
      <x:c r="D313" s="135" t="inlineStr">
        <x:is>
          <x:t xml:space="preserve">ASMAR Dirección</x:t>
        </x:is>
      </x:c>
      <x:c r="E313" s="135" t="n"/>
      <x:c r="F313" s="135" t="inlineStr">
        <x:is>
          <x:t xml:space="preserve">ASMAR Dirección</x:t>
        </x:is>
      </x:c>
      <x:c r="G313" s="135" t="inlineStr">
        <x:is>
          <x:t xml:space="preserve">Escaffi, Eduardo</x:t>
        </x:is>
      </x:c>
      <x:c r="H313" s="135" t="inlineStr">
        <x:is>
          <x:t xml:space="preserve">Eduardo</x:t>
        </x:is>
      </x:c>
      <x:c r="I313" s="135" t="inlineStr">
        <x:is>
          <x:t xml:space="preserve">Escaffi</x:t>
        </x:is>
      </x:c>
      <x:c r="J313" s="135" t="n"/>
      <x:c r="K313" s="221" t="inlineStr">
        <x:is>
          <x:t xml:space="preserve">Pendiente</x:t>
        </x:is>
      </x:c>
      <x:c r="L313" s="135" t="inlineStr">
        <x:is>
          <x:t xml:space="preserve">Empresario</x:t>
        </x:is>
      </x:c>
      <x:c r="M313" s="135" t="inlineStr">
        <x:is>
          <x:t xml:space="preserve">Madrina</x:t>
        </x:is>
      </x:c>
      <x:c r="N313" s="180" t="n">
        <x:f>IFERROR(VALUE(B313),9999)</x:f>
        <x:v>0</x:v>
      </x:c>
      <x:c r="O313" s="180" t="str">
        <x:f>IF(AND($D313=PARAMETROS!$B$2,$F313=PARAMETROS!$B$3,$G313&lt;&gt;"",UPPER(TRIM($K313))&lt;&gt;"NO"),"SI","NO")</x:f>
        <x:v>NO</x:v>
      </x:c>
      <x:c r="P313" s="180" t="str">
        <x:f>IF($O313="SI",COUNTIFS($O$2:O313,"SI"),"")</x:f>
      </x:c>
      <x:c r="Q313" s="180" t="str">
        <x:f>IF($O313="SI",IFERROR(INDEX('ASIGNACION AUTOMATICA'!$D:$D,MATCH($G313,'ASIGNACION AUTOMATICA'!$J:$J,0)),""),"")</x:f>
      </x:c>
    </x:row>
    <x:row r="314" s="127" customFormat="1" ht="12.75" customHeight="1">
      <x:c r="A314" s="138" t="n">
        <x:f>ROW()-1</x:f>
        <x:v>313</x:v>
      </x:c>
      <x:c r="B314" s="138" t="inlineStr">
        <x:is>
          <x:t xml:space="preserve">S/P</x:t>
        </x:is>
      </x:c>
      <x:c r="C314" s="138" t="inlineStr">
        <x:is>
          <x:t xml:space="preserve">Resto de fuentes / orden original del Maestro: ASMAR DIRECCIÓN</x:t>
        </x:is>
      </x:c>
      <x:c r="D314" s="138" t="inlineStr">
        <x:is>
          <x:t xml:space="preserve">ASMAR Dirección</x:t>
        </x:is>
      </x:c>
      <x:c r="E314" s="138" t="n"/>
      <x:c r="F314" s="138" t="inlineStr">
        <x:is>
          <x:t xml:space="preserve">ASMAR Dirección</x:t>
        </x:is>
      </x:c>
      <x:c r="G314" s="138" t="inlineStr">
        <x:is>
          <x:t xml:space="preserve">Araya Escobar, Ca Cristian</x:t>
        </x:is>
      </x:c>
      <x:c r="H314" s="138" t="inlineStr">
        <x:is>
          <x:t xml:space="preserve">Ca Cristian</x:t>
        </x:is>
      </x:c>
      <x:c r="I314" s="138" t="inlineStr">
        <x:is>
          <x:t xml:space="preserve">Araya</x:t>
        </x:is>
      </x:c>
      <x:c r="J314" s="138" t="inlineStr">
        <x:is>
          <x:t xml:space="preserve">Escobar</x:t>
        </x:is>
      </x:c>
      <x:c r="K314" s="221" t="inlineStr">
        <x:is>
          <x:t xml:space="preserve">Pendiente</x:t>
        </x:is>
      </x:c>
      <x:c r="L314" s="138" t="inlineStr">
        <x:is>
          <x:t xml:space="preserve">Ex Audigen</x:t>
        </x:is>
      </x:c>
      <x:c r="M314" s="138" t="inlineStr">
        <x:is>
          <x:t xml:space="preserve">Madrina</x:t>
        </x:is>
      </x:c>
      <x:c r="N314" s="180" t="n">
        <x:f>IFERROR(VALUE(B314),9999)</x:f>
        <x:v>0</x:v>
      </x:c>
      <x:c r="O314" s="180" t="str">
        <x:f>IF(AND($D314=PARAMETROS!$B$2,$F314=PARAMETROS!$B$3,$G314&lt;&gt;"",UPPER(TRIM($K314))&lt;&gt;"NO"),"SI","NO")</x:f>
        <x:v>NO</x:v>
      </x:c>
      <x:c r="P314" s="180" t="str">
        <x:f>IF($O314="SI",COUNTIFS($O$2:O314,"SI"),"")</x:f>
      </x:c>
      <x:c r="Q314" s="180" t="str">
        <x:f>IF($O314="SI",IFERROR(INDEX('ASIGNACION AUTOMATICA'!$D:$D,MATCH($G314,'ASIGNACION AUTOMATICA'!$J:$J,0)),""),"")</x:f>
      </x:c>
    </x:row>
    <x:row r="315" s="127" customFormat="1" ht="12.75" customHeight="1">
      <x:c r="A315" s="135" t="n">
        <x:f>ROW()-1</x:f>
        <x:v>314</x:v>
      </x:c>
      <x:c r="B315" s="135" t="inlineStr">
        <x:is>
          <x:t xml:space="preserve">S/P</x:t>
        </x:is>
      </x:c>
      <x:c r="C315" s="135" t="inlineStr">
        <x:is>
          <x:t xml:space="preserve">Resto de fuentes / orden original del Maestro: ASMAR DIRECCIÓN</x:t>
        </x:is>
      </x:c>
      <x:c r="D315" s="135" t="inlineStr">
        <x:is>
          <x:t xml:space="preserve">ASMAR Dirección</x:t>
        </x:is>
      </x:c>
      <x:c r="E315" s="135" t="n"/>
      <x:c r="F315" s="135" t="inlineStr">
        <x:is>
          <x:t xml:space="preserve">ASMAR Dirección</x:t>
        </x:is>
      </x:c>
      <x:c r="G315" s="135" t="inlineStr">
        <x:is>
          <x:t xml:space="preserve">Montero, Andrés</x:t>
        </x:is>
      </x:c>
      <x:c r="H315" s="135" t="inlineStr">
        <x:is>
          <x:t xml:space="preserve">Andrés</x:t>
        </x:is>
      </x:c>
      <x:c r="I315" s="135" t="inlineStr">
        <x:is>
          <x:t xml:space="preserve">Montero</x:t>
        </x:is>
      </x:c>
      <x:c r="J315" s="135" t="n"/>
      <x:c r="K315" s="221" t="inlineStr">
        <x:is>
          <x:t xml:space="preserve">Pendiente</x:t>
        </x:is>
      </x:c>
      <x:c r="L315" s="135" t="inlineStr">
        <x:is>
          <x:t xml:space="preserve">Ex Consejero Cpc</x:t>
        </x:is>
      </x:c>
      <x:c r="M315" s="135" t="inlineStr">
        <x:is>
          <x:t xml:space="preserve">Madrina</x:t>
        </x:is>
      </x:c>
      <x:c r="N315" s="180" t="n">
        <x:f>IFERROR(VALUE(B315),9999)</x:f>
        <x:v>0</x:v>
      </x:c>
      <x:c r="O315" s="180" t="str">
        <x:f>IF(AND($D315=PARAMETROS!$B$2,$F315=PARAMETROS!$B$3,$G315&lt;&gt;"",UPPER(TRIM($K315))&lt;&gt;"NO"),"SI","NO")</x:f>
        <x:v>NO</x:v>
      </x:c>
      <x:c r="P315" s="180" t="str">
        <x:f>IF($O315="SI",COUNTIFS($O$2:O315,"SI"),"")</x:f>
      </x:c>
      <x:c r="Q315" s="180" t="str">
        <x:f>IF($O315="SI",IFERROR(INDEX('ASIGNACION AUTOMATICA'!$D:$D,MATCH($G315,'ASIGNACION AUTOMATICA'!$J:$J,0)),""),"")</x:f>
      </x:c>
    </x:row>
    <x:row r="316" s="127" customFormat="1" ht="12.75" customHeight="1">
      <x:c r="A316" s="138" t="n">
        <x:f>ROW()-1</x:f>
        <x:v>315</x:v>
      </x:c>
      <x:c r="B316" s="138" t="inlineStr">
        <x:is>
          <x:t xml:space="preserve">S/P</x:t>
        </x:is>
      </x:c>
      <x:c r="C316" s="138" t="inlineStr">
        <x:is>
          <x:t xml:space="preserve">Resto de fuentes / orden original del Maestro: ASMAR DIRECCIÓN</x:t>
        </x:is>
      </x:c>
      <x:c r="D316" s="138" t="inlineStr">
        <x:is>
          <x:t xml:space="preserve">ASMAR Dirección</x:t>
        </x:is>
      </x:c>
      <x:c r="E316" s="138" t="n"/>
      <x:c r="F316" s="138" t="inlineStr">
        <x:is>
          <x:t xml:space="preserve">ASMAR Dirección</x:t>
        </x:is>
      </x:c>
      <x:c r="G316" s="138" t="inlineStr">
        <x:is>
          <x:t xml:space="preserve">Massocla Vargas, Manuel</x:t>
        </x:is>
      </x:c>
      <x:c r="H316" s="138" t="inlineStr">
        <x:is>
          <x:t xml:space="preserve">Manuel</x:t>
        </x:is>
      </x:c>
      <x:c r="I316" s="138" t="inlineStr">
        <x:is>
          <x:t xml:space="preserve">Massocla</x:t>
        </x:is>
      </x:c>
      <x:c r="J316" s="138" t="inlineStr">
        <x:is>
          <x:t xml:space="preserve">Vargas</x:t>
        </x:is>
      </x:c>
      <x:c r="K316" s="221" t="inlineStr">
        <x:is>
          <x:t xml:space="preserve">Pendiente</x:t>
        </x:is>
      </x:c>
      <x:c r="L316" s="138" t="inlineStr">
        <x:is>
          <x:t xml:space="preserve">Ex Ing Astillero Const. ASMAR</x:t>
        </x:is>
      </x:c>
      <x:c r="M316" s="138" t="inlineStr">
        <x:is>
          <x:t xml:space="preserve">Madrina</x:t>
        </x:is>
      </x:c>
      <x:c r="N316" s="180" t="n">
        <x:f>IFERROR(VALUE(B316),9999)</x:f>
        <x:v>0</x:v>
      </x:c>
      <x:c r="O316" s="180" t="str">
        <x:f>IF(AND($D316=PARAMETROS!$B$2,$F316=PARAMETROS!$B$3,$G316&lt;&gt;"",UPPER(TRIM($K316))&lt;&gt;"NO"),"SI","NO")</x:f>
        <x:v>NO</x:v>
      </x:c>
      <x:c r="P316" s="180" t="str">
        <x:f>IF($O316="SI",COUNTIFS($O$2:O316,"SI"),"")</x:f>
      </x:c>
      <x:c r="Q316" s="180" t="str">
        <x:f>IF($O316="SI",IFERROR(INDEX('ASIGNACION AUTOMATICA'!$D:$D,MATCH($G316,'ASIGNACION AUTOMATICA'!$J:$J,0)),""),"")</x:f>
      </x:c>
    </x:row>
    <x:row r="317" s="127" customFormat="1" ht="12.75" customHeight="1">
      <x:c r="A317" s="135" t="n">
        <x:f>ROW()-1</x:f>
        <x:v>316</x:v>
      </x:c>
      <x:c r="B317" s="135" t="inlineStr">
        <x:is>
          <x:t xml:space="preserve">S/P</x:t>
        </x:is>
      </x:c>
      <x:c r="C317" s="135" t="inlineStr">
        <x:is>
          <x:t xml:space="preserve">Resto de fuentes / orden original del Maestro: ASMAR DIRECCIÓN</x:t>
        </x:is>
      </x:c>
      <x:c r="D317" s="135" t="inlineStr">
        <x:is>
          <x:t xml:space="preserve">ASMAR Dirección</x:t>
        </x:is>
      </x:c>
      <x:c r="E317" s="135" t="n"/>
      <x:c r="F317" s="135" t="inlineStr">
        <x:is>
          <x:t xml:space="preserve">ASMAR Dirección</x:t>
        </x:is>
      </x:c>
      <x:c r="G317" s="135" t="inlineStr">
        <x:is>
          <x:t xml:space="preserve">Muñoz, Claudio</x:t>
        </x:is>
      </x:c>
      <x:c r="H317" s="135" t="inlineStr">
        <x:is>
          <x:t xml:space="preserve">Claudio</x:t>
        </x:is>
      </x:c>
      <x:c r="I317" s="135" t="inlineStr">
        <x:is>
          <x:t xml:space="preserve">Muñoz</x:t>
        </x:is>
      </x:c>
      <x:c r="J317" s="135" t="n"/>
      <x:c r="K317" s="221" t="inlineStr">
        <x:is>
          <x:t xml:space="preserve">Pendiente</x:t>
        </x:is>
      </x:c>
      <x:c r="L317" s="135" t="inlineStr">
        <x:is>
          <x:t xml:space="preserve">Ex Pdte Icare</x:t>
        </x:is>
      </x:c>
      <x:c r="M317" s="135" t="inlineStr">
        <x:is>
          <x:t xml:space="preserve">Madrina</x:t>
        </x:is>
      </x:c>
      <x:c r="N317" s="180" t="n">
        <x:f>IFERROR(VALUE(B317),9999)</x:f>
        <x:v>0</x:v>
      </x:c>
      <x:c r="O317" s="180" t="str">
        <x:f>IF(AND($D317=PARAMETROS!$B$2,$F317=PARAMETROS!$B$3,$G317&lt;&gt;"",UPPER(TRIM($K317))&lt;&gt;"NO"),"SI","NO")</x:f>
        <x:v>NO</x:v>
      </x:c>
      <x:c r="P317" s="180" t="str">
        <x:f>IF($O317="SI",COUNTIFS($O$2:O317,"SI"),"")</x:f>
      </x:c>
      <x:c r="Q317" s="180" t="str">
        <x:f>IF($O317="SI",IFERROR(INDEX('ASIGNACION AUTOMATICA'!$D:$D,MATCH($G317,'ASIGNACION AUTOMATICA'!$J:$J,0)),""),"")</x:f>
      </x:c>
    </x:row>
    <x:row r="318" s="127" customFormat="1" ht="12.75" customHeight="1">
      <x:c r="A318" s="138" t="n">
        <x:f>ROW()-1</x:f>
        <x:v>317</x:v>
      </x:c>
      <x:c r="B318" s="138" t="inlineStr">
        <x:is>
          <x:t xml:space="preserve">S/P</x:t>
        </x:is>
      </x:c>
      <x:c r="C318" s="138" t="inlineStr">
        <x:is>
          <x:t xml:space="preserve">Resto de fuentes / orden original del Maestro: ASMAR DIRECCIÓN</x:t>
        </x:is>
      </x:c>
      <x:c r="D318" s="138" t="inlineStr">
        <x:is>
          <x:t xml:space="preserve">ASMAR Dirección</x:t>
        </x:is>
      </x:c>
      <x:c r="E318" s="138" t="n"/>
      <x:c r="F318" s="138" t="inlineStr">
        <x:is>
          <x:t xml:space="preserve">ASMAR Dirección</x:t>
        </x:is>
      </x:c>
      <x:c r="G318" s="138" t="inlineStr">
        <x:is>
          <x:t xml:space="preserve">Gazmuri Sch., Lorenzo</x:t>
        </x:is>
      </x:c>
      <x:c r="H318" s="138" t="inlineStr">
        <x:is>
          <x:t xml:space="preserve">Lorenzo</x:t>
        </x:is>
      </x:c>
      <x:c r="I318" s="138" t="inlineStr">
        <x:is>
          <x:t xml:space="preserve">Gazmuri</x:t>
        </x:is>
      </x:c>
      <x:c r="J318" s="138" t="inlineStr">
        <x:is>
          <x:t xml:space="preserve">Sch.</x:t>
        </x:is>
      </x:c>
      <x:c r="K318" s="221" t="inlineStr">
        <x:is>
          <x:t xml:space="preserve">Pendiente</x:t>
        </x:is>
      </x:c>
      <x:c r="L318" s="138" t="inlineStr">
        <x:is>
          <x:t xml:space="preserve">Ex Pdte Icare</x:t>
        </x:is>
      </x:c>
      <x:c r="M318" s="138" t="inlineStr">
        <x:is>
          <x:t xml:space="preserve">Madrina</x:t>
        </x:is>
      </x:c>
      <x:c r="N318" s="180" t="n">
        <x:f>IFERROR(VALUE(B318),9999)</x:f>
        <x:v>0</x:v>
      </x:c>
      <x:c r="O318" s="180" t="str">
        <x:f>IF(AND($D318=PARAMETROS!$B$2,$F318=PARAMETROS!$B$3,$G318&lt;&gt;"",UPPER(TRIM($K318))&lt;&gt;"NO"),"SI","NO")</x:f>
        <x:v>NO</x:v>
      </x:c>
      <x:c r="P318" s="180" t="str">
        <x:f>IF($O318="SI",COUNTIFS($O$2:O318,"SI"),"")</x:f>
      </x:c>
      <x:c r="Q318" s="180" t="str">
        <x:f>IF($O318="SI",IFERROR(INDEX('ASIGNACION AUTOMATICA'!$D:$D,MATCH($G318,'ASIGNACION AUTOMATICA'!$J:$J,0)),""),"")</x:f>
      </x:c>
    </x:row>
    <x:row r="319" s="127" customFormat="1" ht="12.75" customHeight="1">
      <x:c r="A319" s="135" t="n">
        <x:f>ROW()-1</x:f>
        <x:v>318</x:v>
      </x:c>
      <x:c r="B319" s="135" t="inlineStr">
        <x:is>
          <x:t xml:space="preserve">S/P</x:t>
        </x:is>
      </x:c>
      <x:c r="C319" s="135" t="inlineStr">
        <x:is>
          <x:t xml:space="preserve">Resto de fuentes / orden original del Maestro: ASMAR DIRECCIÓN</x:t>
        </x:is>
      </x:c>
      <x:c r="D319" s="135" t="inlineStr">
        <x:is>
          <x:t xml:space="preserve">ASMAR Dirección</x:t>
        </x:is>
      </x:c>
      <x:c r="E319" s="135" t="inlineStr">
        <x:is>
          <x:t xml:space="preserve">So Im (r)</x:t>
        </x:is>
      </x:c>
      <x:c r="F319" s="135" t="inlineStr">
        <x:is>
          <x:t xml:space="preserve">ASMAR Dirección</x:t>
        </x:is>
      </x:c>
      <x:c r="G319" s="135" t="inlineStr">
        <x:is>
          <x:t xml:space="preserve">Neira, Héctor</x:t>
        </x:is>
      </x:c>
      <x:c r="H319" s="135" t="inlineStr">
        <x:is>
          <x:t xml:space="preserve">Héctor</x:t>
        </x:is>
      </x:c>
      <x:c r="I319" s="135" t="inlineStr">
        <x:is>
          <x:t xml:space="preserve">Neira</x:t>
        </x:is>
      </x:c>
      <x:c r="J319" s="135" t="n"/>
      <x:c r="K319" s="221" t="inlineStr">
        <x:is>
          <x:t xml:space="preserve">Pendiente</x:t>
        </x:is>
      </x:c>
      <x:c r="L319" s="135" t="inlineStr">
        <x:is>
          <x:t xml:space="preserve">Ex Ppi Jl M</x:t>
        </x:is>
      </x:c>
      <x:c r="M319" s="135" t="inlineStr">
        <x:is>
          <x:t xml:space="preserve">Madrina</x:t>
        </x:is>
      </x:c>
      <x:c r="N319" s="180" t="n">
        <x:f>IFERROR(VALUE(B319),9999)</x:f>
        <x:v>0</x:v>
      </x:c>
      <x:c r="O319" s="180" t="str">
        <x:f>IF(AND($D319=PARAMETROS!$B$2,$F319=PARAMETROS!$B$3,$G319&lt;&gt;"",UPPER(TRIM($K319))&lt;&gt;"NO"),"SI","NO")</x:f>
        <x:v>NO</x:v>
      </x:c>
      <x:c r="P319" s="180" t="str">
        <x:f>IF($O319="SI",COUNTIFS($O$2:O319,"SI"),"")</x:f>
      </x:c>
      <x:c r="Q319" s="180" t="str">
        <x:f>IF($O319="SI",IFERROR(INDEX('ASIGNACION AUTOMATICA'!$D:$D,MATCH($G319,'ASIGNACION AUTOMATICA'!$J:$J,0)),""),"")</x:f>
      </x:c>
    </x:row>
    <x:row r="320" s="127" customFormat="1" ht="12.75" customHeight="1">
      <x:c r="A320" s="138" t="n">
        <x:f>ROW()-1</x:f>
        <x:v>319</x:v>
      </x:c>
      <x:c r="B320" s="138" t="inlineStr">
        <x:is>
          <x:t xml:space="preserve">S/P</x:t>
        </x:is>
      </x:c>
      <x:c r="C320" s="138" t="inlineStr">
        <x:is>
          <x:t xml:space="preserve">Resto de fuentes / orden original del Maestro: ASMAR DIRECCIÓN</x:t>
        </x:is>
      </x:c>
      <x:c r="D320" s="138" t="inlineStr">
        <x:is>
          <x:t xml:space="preserve">ASMAR Dirección</x:t>
        </x:is>
      </x:c>
      <x:c r="E320" s="138" t="inlineStr">
        <x:is>
          <x:t xml:space="preserve">Crl</x:t>
        </x:is>
      </x:c>
      <x:c r="F320" s="138" t="inlineStr">
        <x:is>
          <x:t xml:space="preserve">ASMAR Dirección</x:t>
        </x:is>
      </x:c>
      <x:c r="G320" s="138" t="inlineStr">
        <x:is>
          <x:t xml:space="preserve">Masalleras, Marcelo</x:t>
        </x:is>
      </x:c>
      <x:c r="H320" s="138" t="inlineStr">
        <x:is>
          <x:t xml:space="preserve">Marcelo</x:t>
        </x:is>
      </x:c>
      <x:c r="I320" s="138" t="inlineStr">
        <x:is>
          <x:t xml:space="preserve">Masalleras</x:t>
        </x:is>
      </x:c>
      <x:c r="J320" s="138" t="n"/>
      <x:c r="K320" s="221" t="inlineStr">
        <x:is>
          <x:t xml:space="preserve">Pendiente</x:t>
        </x:is>
      </x:c>
      <x:c r="L320" s="138" t="inlineStr">
        <x:is>
          <x:t xml:space="preserve">Investigador Athenalab</x:t>
        </x:is>
      </x:c>
      <x:c r="M320" s="138" t="inlineStr">
        <x:is>
          <x:t xml:space="preserve">Madrina</x:t>
        </x:is>
      </x:c>
      <x:c r="N320" s="180" t="n">
        <x:f>IFERROR(VALUE(B320),9999)</x:f>
        <x:v>0</x:v>
      </x:c>
      <x:c r="O320" s="180" t="str">
        <x:f>IF(AND($D320=PARAMETROS!$B$2,$F320=PARAMETROS!$B$3,$G320&lt;&gt;"",UPPER(TRIM($K320))&lt;&gt;"NO"),"SI","NO")</x:f>
        <x:v>NO</x:v>
      </x:c>
      <x:c r="P320" s="180" t="str">
        <x:f>IF($O320="SI",COUNTIFS($O$2:O320,"SI"),"")</x:f>
      </x:c>
      <x:c r="Q320" s="180" t="str">
        <x:f>IF($O320="SI",IFERROR(INDEX('ASIGNACION AUTOMATICA'!$D:$D,MATCH($G320,'ASIGNACION AUTOMATICA'!$J:$J,0)),""),"")</x:f>
      </x:c>
    </x:row>
    <x:row r="321" s="127" customFormat="1" ht="12.75" customHeight="1">
      <x:c r="A321" s="135" t="n">
        <x:f>ROW()-1</x:f>
        <x:v>320</x:v>
      </x:c>
      <x:c r="B321" s="135" t="inlineStr">
        <x:is>
          <x:t xml:space="preserve">S/P</x:t>
        </x:is>
      </x:c>
      <x:c r="C321" s="135" t="inlineStr">
        <x:is>
          <x:t xml:space="preserve">Resto de fuentes / orden original del Maestro: ASMAR DIRECCIÓN</x:t>
        </x:is>
      </x:c>
      <x:c r="D321" s="135" t="inlineStr">
        <x:is>
          <x:t xml:space="preserve">ASMAR Dirección</x:t>
        </x:is>
      </x:c>
      <x:c r="E321" s="135" t="n"/>
      <x:c r="F321" s="135" t="inlineStr">
        <x:is>
          <x:t xml:space="preserve">ASMAR Dirección</x:t>
        </x:is>
      </x:c>
      <x:c r="G321" s="135" t="inlineStr">
        <x:is>
          <x:t xml:space="preserve">Hohmann, Claudio</x:t>
        </x:is>
      </x:c>
      <x:c r="H321" s="135" t="inlineStr">
        <x:is>
          <x:t xml:space="preserve">Claudio</x:t>
        </x:is>
      </x:c>
      <x:c r="I321" s="135" t="inlineStr">
        <x:is>
          <x:t xml:space="preserve">Hohmann</x:t>
        </x:is>
      </x:c>
      <x:c r="J321" s="135" t="n"/>
      <x:c r="K321" s="221" t="inlineStr">
        <x:is>
          <x:t xml:space="preserve">Pendiente</x:t>
        </x:is>
      </x:c>
      <x:c r="L321" s="135" t="inlineStr">
        <x:is>
          <x:t xml:space="preserve">Pdte Consejo Asesor Clapes Uc</x:t>
        </x:is>
      </x:c>
      <x:c r="M321" s="135" t="inlineStr">
        <x:is>
          <x:t xml:space="preserve">Madrina</x:t>
        </x:is>
      </x:c>
      <x:c r="N321" s="180" t="n">
        <x:f>IFERROR(VALUE(B321),9999)</x:f>
        <x:v>0</x:v>
      </x:c>
      <x:c r="O321" s="180" t="str">
        <x:f>IF(AND($D321=PARAMETROS!$B$2,$F321=PARAMETROS!$B$3,$G321&lt;&gt;"",UPPER(TRIM($K321))&lt;&gt;"NO"),"SI","NO")</x:f>
        <x:v>NO</x:v>
      </x:c>
      <x:c r="P321" s="180" t="str">
        <x:f>IF($O321="SI",COUNTIFS($O$2:O321,"SI"),"")</x:f>
      </x:c>
      <x:c r="Q321" s="180" t="str">
        <x:f>IF($O321="SI",IFERROR(INDEX('ASIGNACION AUTOMATICA'!$D:$D,MATCH($G321,'ASIGNACION AUTOMATICA'!$J:$J,0)),""),"")</x:f>
      </x:c>
    </x:row>
    <x:row r="322" s="127" customFormat="1" ht="12.75" customHeight="1">
      <x:c r="A322" s="138" t="n">
        <x:f>ROW()-1</x:f>
        <x:v>321</x:v>
      </x:c>
      <x:c r="B322" s="138" t="inlineStr">
        <x:is>
          <x:t xml:space="preserve">S/P</x:t>
        </x:is>
      </x:c>
      <x:c r="C322" s="138" t="inlineStr">
        <x:is>
          <x:t xml:space="preserve">Resto de fuentes / orden original del Maestro: ASMAR DIRECCIÓN</x:t>
        </x:is>
      </x:c>
      <x:c r="D322" s="138" t="inlineStr">
        <x:is>
          <x:t xml:space="preserve">ASMAR Dirección</x:t>
        </x:is>
      </x:c>
      <x:c r="E322" s="138" t="n"/>
      <x:c r="F322" s="138" t="inlineStr">
        <x:is>
          <x:t xml:space="preserve">ASMAR Dirección</x:t>
        </x:is>
      </x:c>
      <x:c r="G322" s="138" t="n"/>
      <x:c r="H322" s="138" t="n"/>
      <x:c r="I322" s="138" t="n"/>
      <x:c r="J322" s="138" t="n"/>
      <x:c r="K322" s="221" t="inlineStr">
        <x:is>
          <x:t xml:space="preserve">Pendiente</x:t>
        </x:is>
      </x:c>
      <x:c r="L322" s="138" t="inlineStr">
        <x:is>
          <x:t xml:space="preserve">Secretario Consejo Superior</x:t>
        </x:is>
      </x:c>
      <x:c r="M322" s="138" t="n"/>
      <x:c r="N322" s="180" t="n">
        <x:f>IFERROR(VALUE(B322),9999)</x:f>
        <x:v>0</x:v>
      </x:c>
      <x:c r="O322" s="180" t="str">
        <x:f>IF(AND($D322=PARAMETROS!$B$2,$F322=PARAMETROS!$B$3,$G322&lt;&gt;"",UPPER(TRIM($K322))&lt;&gt;"NO"),"SI","NO")</x:f>
        <x:v>NO</x:v>
      </x:c>
      <x:c r="P322" s="180" t="str">
        <x:f>IF($O322="SI",COUNTIFS($O$2:O322,"SI"),"")</x:f>
      </x:c>
      <x:c r="Q322" s="180" t="str">
        <x:f>IF($O322="SI",IFERROR(INDEX('ASIGNACION AUTOMATICA'!$D:$D,MATCH($G322,'ASIGNACION AUTOMATICA'!$J:$J,0)),""),"")</x:f>
      </x:c>
    </x:row>
    <x:row r="323" s="127" customFormat="1" ht="12.75" customHeight="1">
      <x:c r="A323" s="139" t="n">
        <x:f>ROW()-1</x:f>
        <x:v>322</x:v>
      </x:c>
      <x:c r="B323" s="139" t="inlineStr">
        <x:is>
          <x:t xml:space="preserve">S/P</x:t>
        </x:is>
      </x:c>
      <x:c r="C323" s="139" t="inlineStr">
        <x:is>
          <x:t xml:space="preserve">Resto de fuentes / orden original del Maestro: ASMAR DIRECCIÓN</x:t>
        </x:is>
      </x:c>
      <x:c r="D323" s="139" t="inlineStr">
        <x:is>
          <x:t xml:space="preserve">ASMAR Dirección</x:t>
        </x:is>
      </x:c>
      <x:c r="E323" s="139" t="n"/>
      <x:c r="F323" s="139" t="inlineStr">
        <x:is>
          <x:t xml:space="preserve">ASMAR Dirección</x:t>
        </x:is>
      </x:c>
      <x:c r="G323" s="139" t="inlineStr">
        <x:is>
          <x:t xml:space="preserve">Correa, Pablo</x:t>
        </x:is>
      </x:c>
      <x:c r="H323" s="139" t="inlineStr">
        <x:is>
          <x:t xml:space="preserve">Pablo</x:t>
        </x:is>
      </x:c>
      <x:c r="I323" s="139" t="inlineStr">
        <x:is>
          <x:t xml:space="preserve">Correa</x:t>
        </x:is>
      </x:c>
      <x:c r="J323" s="139" t="n"/>
      <x:c r="K323" s="221" t="inlineStr">
        <x:is>
          <x:t xml:space="preserve">Pendiente</x:t>
        </x:is>
      </x:c>
      <x:c r="L323" s="139" t="inlineStr">
        <x:is>
          <x:t xml:space="preserve">Tte2 Rny</x:t>
        </x:is>
      </x:c>
      <x:c r="M323" s="139" t="inlineStr">
        <x:is>
          <x:t xml:space="preserve">Madrina</x:t>
        </x:is>
      </x:c>
      <x:c r="N323" s="180" t="n">
        <x:f>IFERROR(VALUE(B323),9999)</x:f>
        <x:v>0</x:v>
      </x:c>
      <x:c r="O323" s="180" t="str">
        <x:f>IF(AND($D323=PARAMETROS!$B$2,$F323=PARAMETROS!$B$3,$G323&lt;&gt;"",UPPER(TRIM($K323))&lt;&gt;"NO"),"SI","NO")</x:f>
        <x:v>NO</x:v>
      </x:c>
      <x:c r="P323" s="180" t="str">
        <x:f>IF($O323="SI",COUNTIFS($O$2:O323,"SI"),"")</x:f>
      </x:c>
      <x:c r="Q323" s="180" t="str">
        <x:f>IF($O323="SI",IFERROR(INDEX('ASIGNACION AUTOMATICA'!$D:$D,MATCH($G323,'ASIGNACION AUTOMATICA'!$J:$J,0)),""),"")</x:f>
      </x:c>
    </x:row>
    <x:row r="324" s="127" customFormat="1" ht="12.75" customHeight="1">
      <x:c r="A324" s="135" t="n">
        <x:f>ROW()-1</x:f>
        <x:v>323</x:v>
      </x:c>
      <x:c r="B324" s="135" t="inlineStr">
        <x:is>
          <x:t xml:space="preserve">S/P</x:t>
        </x:is>
      </x:c>
      <x:c r="C324" s="135" t="inlineStr">
        <x:is>
          <x:t xml:space="preserve">Resto de fuentes / orden original del Maestro: PROVEEDORES</x:t>
        </x:is>
      </x:c>
      <x:c r="D324" s="135" t="inlineStr">
        <x:is>
          <x:t xml:space="preserve">Proveedores</x:t>
        </x:is>
      </x:c>
      <x:c r="E324" s="135" t="n"/>
      <x:c r="F324" s="135" t="inlineStr">
        <x:is>
          <x:t xml:space="preserve">VIP</x:t>
        </x:is>
      </x:c>
      <x:c r="G324" s="135" t="inlineStr">
        <x:is>
          <x:t xml:space="preserve">Sánchez de Pablo Pablo, Daniel</x:t>
        </x:is>
      </x:c>
      <x:c r="H324" s="135" t="inlineStr">
        <x:is>
          <x:t xml:space="preserve">Daniel</x:t>
        </x:is>
      </x:c>
      <x:c r="I324" s="135" t="inlineStr">
        <x:is>
          <x:t xml:space="preserve">Sánchez de Pablo</x:t>
        </x:is>
      </x:c>
      <x:c r="J324" s="135" t="inlineStr">
        <x:is>
          <x:t xml:space="preserve">Pablo</x:t>
        </x:is>
      </x:c>
      <x:c r="K324" s="221" t="inlineStr">
        <x:is>
          <x:t xml:space="preserve">Pendiente</x:t>
        </x:is>
      </x:c>
      <x:c r="L324" s="135" t="inlineStr">
        <x:is>
          <x:t xml:space="preserve">Executive Vicepresident</x:t>
        </x:is>
      </x:c>
      <x:c r="M324" s="135" t="n"/>
      <x:c r="N324" s="180" t="n">
        <x:f>IFERROR(VALUE(B324),9999)</x:f>
        <x:v>0</x:v>
      </x:c>
      <x:c r="O324" s="180" t="str">
        <x:f>IF(AND($D324=PARAMETROS!$B$2,$F324=PARAMETROS!$B$3,$G324&lt;&gt;"",UPPER(TRIM($K324))&lt;&gt;"NO"),"SI","NO")</x:f>
        <x:v>NO</x:v>
      </x:c>
      <x:c r="P324" s="180" t="str">
        <x:f>IF($O324="SI",COUNTIFS($O$2:O324,"SI"),"")</x:f>
      </x:c>
      <x:c r="Q324" s="180" t="str">
        <x:f>IF($O324="SI",IFERROR(INDEX('ASIGNACION AUTOMATICA'!$D:$D,MATCH($G324,'ASIGNACION AUTOMATICA'!$J:$J,0)),""),"")</x:f>
      </x:c>
    </x:row>
    <x:row r="325" s="127" customFormat="1" ht="12.75" customHeight="1">
      <x:c r="A325" s="139" t="n">
        <x:f>ROW()-1</x:f>
        <x:v>324</x:v>
      </x:c>
      <x:c r="B325" s="139" t="inlineStr">
        <x:is>
          <x:t xml:space="preserve">S/P</x:t>
        </x:is>
      </x:c>
      <x:c r="C325" s="139" t="inlineStr">
        <x:is>
          <x:t xml:space="preserve">Resto de fuentes / orden original del Maestro: PROVEEDORES</x:t>
        </x:is>
      </x:c>
      <x:c r="D325" s="139" t="inlineStr">
        <x:is>
          <x:t xml:space="preserve">Proveedores</x:t>
        </x:is>
      </x:c>
      <x:c r="E325" s="139" t="n"/>
      <x:c r="F325" s="139" t="inlineStr">
        <x:is>
          <x:t xml:space="preserve">VIP</x:t>
        </x:is>
      </x:c>
      <x:c r="G325" s="139" t="inlineStr">
        <x:is>
          <x:t xml:space="preserve">Carson, Wade</x:t>
        </x:is>
      </x:c>
      <x:c r="H325" s="139" t="inlineStr">
        <x:is>
          <x:t xml:space="preserve">Wade</x:t>
        </x:is>
      </x:c>
      <x:c r="I325" s="139" t="inlineStr">
        <x:is>
          <x:t xml:space="preserve">Carson</x:t>
        </x:is>
      </x:c>
      <x:c r="J325" s="139" t="n"/>
      <x:c r="K325" s="221" t="inlineStr">
        <x:is>
          <x:t xml:space="preserve">Pendiente</x:t>
        </x:is>
      </x:c>
      <x:c r="L325" s="139" t="inlineStr">
        <x:is>
          <x:t xml:space="preserve">President, Vard Marine</x:t>
        </x:is>
      </x:c>
      <x:c r="M325" s="139" t="n"/>
      <x:c r="N325" s="180" t="n">
        <x:f>IFERROR(VALUE(B325),9999)</x:f>
        <x:v>0</x:v>
      </x:c>
      <x:c r="O325" s="180" t="str">
        <x:f>IF(AND($D325=PARAMETROS!$B$2,$F325=PARAMETROS!$B$3,$G325&lt;&gt;"",UPPER(TRIM($K325))&lt;&gt;"NO"),"SI","NO")</x:f>
        <x:v>NO</x:v>
      </x:c>
      <x:c r="P325" s="180" t="str">
        <x:f>IF($O325="SI",COUNTIFS($O$2:O325,"SI"),"")</x:f>
      </x:c>
      <x:c r="Q325" s="180" t="str">
        <x:f>IF($O325="SI",IFERROR(INDEX('ASIGNACION AUTOMATICA'!$D:$D,MATCH($G325,'ASIGNACION AUTOMATICA'!$J:$J,0)),""),"")</x:f>
      </x:c>
    </x:row>
    <x:row r="326" s="127" customFormat="1" ht="12.75" customHeight="1">
      <x:c r="A326" s="135" t="n">
        <x:f>ROW()-1</x:f>
        <x:v>325</x:v>
      </x:c>
      <x:c r="B326" s="135" t="inlineStr">
        <x:is>
          <x:t xml:space="preserve">S/P</x:t>
        </x:is>
      </x:c>
      <x:c r="C326" s="135" t="inlineStr">
        <x:is>
          <x:t xml:space="preserve">Resto de fuentes / orden original del Maestro: PROVEEDORES</x:t>
        </x:is>
      </x:c>
      <x:c r="D326" s="135" t="inlineStr">
        <x:is>
          <x:t xml:space="preserve">Proveedores</x:t>
        </x:is>
      </x:c>
      <x:c r="E326" s="135" t="n"/>
      <x:c r="F326" s="135" t="inlineStr">
        <x:is>
          <x:t xml:space="preserve">VIP</x:t>
        </x:is>
      </x:c>
      <x:c r="G326" s="135" t="inlineStr">
        <x:is>
          <x:t xml:space="preserve">Gamundi, Javier</x:t>
        </x:is>
      </x:c>
      <x:c r="H326" s="135" t="inlineStr">
        <x:is>
          <x:t xml:space="preserve">Javier</x:t>
        </x:is>
      </x:c>
      <x:c r="I326" s="135" t="inlineStr">
        <x:is>
          <x:t xml:space="preserve">Gamundi</x:t>
        </x:is>
      </x:c>
      <x:c r="J326" s="135" t="n"/>
      <x:c r="K326" s="221" t="inlineStr">
        <x:is>
          <x:t xml:space="preserve">Pendiente</x:t>
        </x:is>
      </x:c>
      <x:c r="L326" s="135" t="inlineStr">
        <x:is>
          <x:t xml:space="preserve">Presidente</x:t>
        </x:is>
      </x:c>
      <x:c r="M326" s="135" t="n"/>
      <x:c r="N326" s="180" t="n">
        <x:f>IFERROR(VALUE(B326),9999)</x:f>
        <x:v>0</x:v>
      </x:c>
      <x:c r="O326" s="180" t="str">
        <x:f>IF(AND($D326=PARAMETROS!$B$2,$F326=PARAMETROS!$B$3,$G326&lt;&gt;"",UPPER(TRIM($K326))&lt;&gt;"NO"),"SI","NO")</x:f>
        <x:v>NO</x:v>
      </x:c>
      <x:c r="P326" s="180" t="str">
        <x:f>IF($O326="SI",COUNTIFS($O$2:O326,"SI"),"")</x:f>
      </x:c>
      <x:c r="Q326" s="180" t="str">
        <x:f>IF($O326="SI",IFERROR(INDEX('ASIGNACION AUTOMATICA'!$D:$D,MATCH($G326,'ASIGNACION AUTOMATICA'!$J:$J,0)),""),"")</x:f>
      </x:c>
    </x:row>
    <x:row r="327" s="127" customFormat="1" ht="12.75" customHeight="1">
      <x:c r="A327" s="139" t="n">
        <x:f>ROW()-1</x:f>
        <x:v>326</x:v>
      </x:c>
      <x:c r="B327" s="139" t="inlineStr">
        <x:is>
          <x:t xml:space="preserve">S/P</x:t>
        </x:is>
      </x:c>
      <x:c r="C327" s="139" t="inlineStr">
        <x:is>
          <x:t xml:space="preserve">Resto de fuentes / orden original del Maestro: PROVEEDORES</x:t>
        </x:is>
      </x:c>
      <x:c r="D327" s="139" t="inlineStr">
        <x:is>
          <x:t xml:space="preserve">Proveedores</x:t>
        </x:is>
      </x:c>
      <x:c r="E327" s="139" t="n"/>
      <x:c r="F327" s="139" t="inlineStr">
        <x:is>
          <x:t xml:space="preserve">VIP</x:t>
        </x:is>
      </x:c>
      <x:c r="G327" s="139" t="inlineStr">
        <x:is>
          <x:t xml:space="preserve">Fernandez Goberna, Patricio</x:t>
        </x:is>
      </x:c>
      <x:c r="H327" s="139" t="inlineStr">
        <x:is>
          <x:t xml:space="preserve">Patricio</x:t>
        </x:is>
      </x:c>
      <x:c r="I327" s="139" t="inlineStr">
        <x:is>
          <x:t xml:space="preserve">Fernandez</x:t>
        </x:is>
      </x:c>
      <x:c r="J327" s="139" t="inlineStr">
        <x:is>
          <x:t xml:space="preserve">Goberna</x:t>
        </x:is>
      </x:c>
      <x:c r="K327" s="221" t="inlineStr">
        <x:is>
          <x:t xml:space="preserve">Pendiente</x:t>
        </x:is>
      </x:c>
      <x:c r="L327" s="139" t="inlineStr">
        <x:is>
          <x:t xml:space="preserve">Presidente</x:t>
        </x:is>
      </x:c>
      <x:c r="M327" s="139" t="n"/>
      <x:c r="N327" s="180" t="n">
        <x:f>IFERROR(VALUE(B327),9999)</x:f>
        <x:v>0</x:v>
      </x:c>
      <x:c r="O327" s="180" t="str">
        <x:f>IF(AND($D327=PARAMETROS!$B$2,$F327=PARAMETROS!$B$3,$G327&lt;&gt;"",UPPER(TRIM($K327))&lt;&gt;"NO"),"SI","NO")</x:f>
        <x:v>NO</x:v>
      </x:c>
      <x:c r="P327" s="180" t="str">
        <x:f>IF($O327="SI",COUNTIFS($O$2:O327,"SI"),"")</x:f>
      </x:c>
      <x:c r="Q327" s="180" t="str">
        <x:f>IF($O327="SI",IFERROR(INDEX('ASIGNACION AUTOMATICA'!$D:$D,MATCH($G327,'ASIGNACION AUTOMATICA'!$J:$J,0)),""),"")</x:f>
      </x:c>
    </x:row>
    <x:row r="328" s="127" customFormat="1" ht="12.75" customHeight="1">
      <x:c r="A328" s="135" t="n">
        <x:f>ROW()-1</x:f>
        <x:v>327</x:v>
      </x:c>
      <x:c r="B328" s="135" t="inlineStr">
        <x:is>
          <x:t xml:space="preserve">S/P</x:t>
        </x:is>
      </x:c>
      <x:c r="C328" s="135" t="inlineStr">
        <x:is>
          <x:t xml:space="preserve">Resto de fuentes / orden original del Maestro: PROVEEDORES</x:t>
        </x:is>
      </x:c>
      <x:c r="D328" s="135" t="inlineStr">
        <x:is>
          <x:t xml:space="preserve">Proveedores</x:t>
        </x:is>
      </x:c>
      <x:c r="E328" s="135" t="n"/>
      <x:c r="F328" s="135" t="inlineStr">
        <x:is>
          <x:t xml:space="preserve">VIP</x:t>
        </x:is>
      </x:c>
      <x:c r="G328" s="135" t="inlineStr">
        <x:is>
          <x:t xml:space="preserve">Sánchez de Pablo Pablo, Ricardo</x:t>
        </x:is>
      </x:c>
      <x:c r="H328" s="135" t="inlineStr">
        <x:is>
          <x:t xml:space="preserve">Ricardo</x:t>
        </x:is>
      </x:c>
      <x:c r="I328" s="135" t="inlineStr">
        <x:is>
          <x:t xml:space="preserve">Sánchez de Pablo</x:t>
        </x:is>
      </x:c>
      <x:c r="J328" s="135" t="inlineStr">
        <x:is>
          <x:t xml:space="preserve">Pablo</x:t>
        </x:is>
      </x:c>
      <x:c r="K328" s="221" t="inlineStr">
        <x:is>
          <x:t xml:space="preserve">Pendiente</x:t>
        </x:is>
      </x:c>
      <x:c r="L328" s="135" t="inlineStr">
        <x:is>
          <x:t xml:space="preserve">Presidente</x:t>
        </x:is>
      </x:c>
      <x:c r="M328" s="135" t="n"/>
      <x:c r="N328" s="180" t="n">
        <x:f>IFERROR(VALUE(B328),9999)</x:f>
        <x:v>0</x:v>
      </x:c>
      <x:c r="O328" s="180" t="str">
        <x:f>IF(AND($D328=PARAMETROS!$B$2,$F328=PARAMETROS!$B$3,$G328&lt;&gt;"",UPPER(TRIM($K328))&lt;&gt;"NO"),"SI","NO")</x:f>
        <x:v>NO</x:v>
      </x:c>
      <x:c r="P328" s="180" t="str">
        <x:f>IF($O328="SI",COUNTIFS($O$2:O328,"SI"),"")</x:f>
      </x:c>
      <x:c r="Q328" s="180" t="str">
        <x:f>IF($O328="SI",IFERROR(INDEX('ASIGNACION AUTOMATICA'!$D:$D,MATCH($G328,'ASIGNACION AUTOMATICA'!$J:$J,0)),""),"")</x:f>
      </x:c>
    </x:row>
    <x:row r="329" s="127" customFormat="1" ht="12.75" customHeight="1">
      <x:c r="A329" s="139" t="n">
        <x:f>ROW()-1</x:f>
        <x:v>328</x:v>
      </x:c>
      <x:c r="B329" s="139" t="inlineStr">
        <x:is>
          <x:t xml:space="preserve">S/P</x:t>
        </x:is>
      </x:c>
      <x:c r="C329" s="139" t="inlineStr">
        <x:is>
          <x:t xml:space="preserve">Resto de fuentes / orden original del Maestro: PROVEEDORES</x:t>
        </x:is>
      </x:c>
      <x:c r="D329" s="139" t="inlineStr">
        <x:is>
          <x:t xml:space="preserve">Proveedores</x:t>
        </x:is>
      </x:c>
      <x:c r="E329" s="139" t="n"/>
      <x:c r="F329" s="139" t="inlineStr">
        <x:is>
          <x:t xml:space="preserve">Lateral</x:t>
        </x:is>
      </x:c>
      <x:c r="G329" s="139" t="inlineStr">
        <x:is>
          <x:t xml:space="preserve">Irribarra Mendoza, Mario</x:t>
        </x:is>
      </x:c>
      <x:c r="H329" s="139" t="inlineStr">
        <x:is>
          <x:t xml:space="preserve">Mario</x:t>
        </x:is>
      </x:c>
      <x:c r="I329" s="139" t="inlineStr">
        <x:is>
          <x:t xml:space="preserve">Irribarra</x:t>
        </x:is>
      </x:c>
      <x:c r="J329" s="139" t="inlineStr">
        <x:is>
          <x:t xml:space="preserve">Mendoza</x:t>
        </x:is>
      </x:c>
      <x:c r="K329" s="221" t="inlineStr">
        <x:is>
          <x:t xml:space="preserve">Pendiente</x:t>
        </x:is>
      </x:c>
      <x:c r="L329" s="139" t="inlineStr">
        <x:is>
          <x:t xml:space="preserve">Jefe de Asministración y Venta</x:t>
        </x:is>
      </x:c>
      <x:c r="M329" s="139" t="n"/>
      <x:c r="N329" s="180" t="n">
        <x:f>IFERROR(VALUE(B329),9999)</x:f>
        <x:v>0</x:v>
      </x:c>
      <x:c r="O329" s="180" t="str">
        <x:f>IF(AND($D329=PARAMETROS!$B$2,$F329=PARAMETROS!$B$3,$G329&lt;&gt;"",UPPER(TRIM($K329))&lt;&gt;"NO"),"SI","NO")</x:f>
        <x:v>NO</x:v>
      </x:c>
      <x:c r="P329" s="180" t="str">
        <x:f>IF($O329="SI",COUNTIFS($O$2:O329,"SI"),"")</x:f>
      </x:c>
      <x:c r="Q329" s="180" t="str">
        <x:f>IF($O329="SI",IFERROR(INDEX('ASIGNACION AUTOMATICA'!$D:$D,MATCH($G329,'ASIGNACION AUTOMATICA'!$J:$J,0)),""),"")</x:f>
      </x:c>
    </x:row>
    <x:row r="330" s="127" customFormat="1" ht="12.75" customHeight="1">
      <x:c r="A330" s="135" t="n">
        <x:f>ROW()-1</x:f>
        <x:v>329</x:v>
      </x:c>
      <x:c r="B330" s="135" t="inlineStr">
        <x:is>
          <x:t xml:space="preserve">S/P</x:t>
        </x:is>
      </x:c>
      <x:c r="C330" s="135" t="inlineStr">
        <x:is>
          <x:t xml:space="preserve">Resto de fuentes / orden original del Maestro: PROVEEDORES</x:t>
        </x:is>
      </x:c>
      <x:c r="D330" s="135" t="inlineStr">
        <x:is>
          <x:t xml:space="preserve">Proveedores</x:t>
        </x:is>
      </x:c>
      <x:c r="E330" s="135" t="n"/>
      <x:c r="F330" s="135" t="inlineStr">
        <x:is>
          <x:t xml:space="preserve">VIP</x:t>
        </x:is>
      </x:c>
      <x:c r="G330" s="135" t="inlineStr">
        <x:is>
          <x:t xml:space="preserve">Rodriguez, Roberto</x:t>
        </x:is>
      </x:c>
      <x:c r="H330" s="135" t="inlineStr">
        <x:is>
          <x:t xml:space="preserve">Roberto</x:t>
        </x:is>
      </x:c>
      <x:c r="I330" s="135" t="inlineStr">
        <x:is>
          <x:t xml:space="preserve">Rodriguez</x:t>
        </x:is>
      </x:c>
      <x:c r="J330" s="135" t="n"/>
      <x:c r="K330" s="221" t="inlineStr">
        <x:is>
          <x:t xml:space="preserve">Pendiente</x:t>
        </x:is>
      </x:c>
      <x:c r="L330" s="135" t="inlineStr">
        <x:is>
          <x:t xml:space="preserve">Directoe General</x:t>
        </x:is>
      </x:c>
      <x:c r="M330" s="135" t="n"/>
      <x:c r="N330" s="180" t="n">
        <x:f>IFERROR(VALUE(B330),9999)</x:f>
        <x:v>0</x:v>
      </x:c>
      <x:c r="O330" s="180" t="str">
        <x:f>IF(AND($D330=PARAMETROS!$B$2,$F330=PARAMETROS!$B$3,$G330&lt;&gt;"",UPPER(TRIM($K330))&lt;&gt;"NO"),"SI","NO")</x:f>
        <x:v>NO</x:v>
      </x:c>
      <x:c r="P330" s="180" t="str">
        <x:f>IF($O330="SI",COUNTIFS($O$2:O330,"SI"),"")</x:f>
      </x:c>
      <x:c r="Q330" s="180" t="str">
        <x:f>IF($O330="SI",IFERROR(INDEX('ASIGNACION AUTOMATICA'!$D:$D,MATCH($G330,'ASIGNACION AUTOMATICA'!$J:$J,0)),""),"")</x:f>
      </x:c>
    </x:row>
    <x:row r="331" s="127" customFormat="1" ht="12.75" customHeight="1">
      <x:c r="A331" s="139" t="n">
        <x:f>ROW()-1</x:f>
        <x:v>330</x:v>
      </x:c>
      <x:c r="B331" s="139" t="inlineStr">
        <x:is>
          <x:t xml:space="preserve">S/P</x:t>
        </x:is>
      </x:c>
      <x:c r="C331" s="139" t="inlineStr">
        <x:is>
          <x:t xml:space="preserve">Resto de fuentes / orden original del Maestro: PROVEEDORES</x:t>
        </x:is>
      </x:c>
      <x:c r="D331" s="139" t="inlineStr">
        <x:is>
          <x:t xml:space="preserve">Proveedores</x:t>
        </x:is>
      </x:c>
      <x:c r="E331" s="139" t="n"/>
      <x:c r="F331" s="139" t="inlineStr">
        <x:is>
          <x:t xml:space="preserve">VIP</x:t>
        </x:is>
      </x:c>
      <x:c r="G331" s="139" t="inlineStr">
        <x:is>
          <x:t xml:space="preserve">Veldstra, Rene</x:t>
        </x:is>
      </x:c>
      <x:c r="H331" s="139" t="inlineStr">
        <x:is>
          <x:t xml:space="preserve">Rene</x:t>
        </x:is>
      </x:c>
      <x:c r="I331" s="139" t="inlineStr">
        <x:is>
          <x:t xml:space="preserve">Veldstra</x:t>
        </x:is>
      </x:c>
      <x:c r="J331" s="139" t="n"/>
      <x:c r="K331" s="221" t="inlineStr">
        <x:is>
          <x:t xml:space="preserve">Pendiente</x:t>
        </x:is>
      </x:c>
      <x:c r="L331" s="139" t="inlineStr">
        <x:is>
          <x:t xml:space="preserve">General Manager Project Management Navy</x:t>
        </x:is>
      </x:c>
      <x:c r="M331" s="139" t="n"/>
      <x:c r="N331" s="180" t="n">
        <x:f>IFERROR(VALUE(B331),9999)</x:f>
        <x:v>0</x:v>
      </x:c>
      <x:c r="O331" s="180" t="str">
        <x:f>IF(AND($D331=PARAMETROS!$B$2,$F331=PARAMETROS!$B$3,$G331&lt;&gt;"",UPPER(TRIM($K331))&lt;&gt;"NO"),"SI","NO")</x:f>
        <x:v>NO</x:v>
      </x:c>
      <x:c r="P331" s="180" t="str">
        <x:f>IF($O331="SI",COUNTIFS($O$2:O331,"SI"),"")</x:f>
      </x:c>
      <x:c r="Q331" s="180" t="str">
        <x:f>IF($O331="SI",IFERROR(INDEX('ASIGNACION AUTOMATICA'!$D:$D,MATCH($G331,'ASIGNACION AUTOMATICA'!$J:$J,0)),""),"")</x:f>
      </x:c>
    </x:row>
    <x:row r="332" s="127" customFormat="1" ht="12.75" customHeight="1">
      <x:c r="A332" s="135" t="n">
        <x:f>ROW()-1</x:f>
        <x:v>331</x:v>
      </x:c>
      <x:c r="B332" s="135" t="inlineStr">
        <x:is>
          <x:t xml:space="preserve">S/P</x:t>
        </x:is>
      </x:c>
      <x:c r="C332" s="135" t="inlineStr">
        <x:is>
          <x:t xml:space="preserve">Resto de fuentes / orden original del Maestro: PROVEEDORES</x:t>
        </x:is>
      </x:c>
      <x:c r="D332" s="135" t="inlineStr">
        <x:is>
          <x:t xml:space="preserve">Proveedores</x:t>
        </x:is>
      </x:c>
      <x:c r="E332" s="135" t="n"/>
      <x:c r="F332" s="135" t="inlineStr">
        <x:is>
          <x:t xml:space="preserve">VIP</x:t>
        </x:is>
      </x:c>
      <x:c r="G332" s="135" t="inlineStr">
        <x:is>
          <x:t xml:space="preserve">Riddle, Simon</x:t>
        </x:is>
      </x:c>
      <x:c r="H332" s="135" t="inlineStr">
        <x:is>
          <x:t xml:space="preserve">Simon</x:t>
        </x:is>
      </x:c>
      <x:c r="I332" s="135" t="inlineStr">
        <x:is>
          <x:t xml:space="preserve">Riddle</x:t>
        </x:is>
      </x:c>
      <x:c r="J332" s="135" t="n"/>
      <x:c r="K332" s="221" t="inlineStr">
        <x:is>
          <x:t xml:space="preserve">Pendiente</x:t>
        </x:is>
      </x:c>
      <x:c r="L332" s="135" t="inlineStr">
        <x:is>
          <x:t xml:space="preserve">General Manager, Naval Sales – Wärtsilä Marine</x:t>
        </x:is>
      </x:c>
      <x:c r="M332" s="135" t="n"/>
      <x:c r="N332" s="180" t="n">
        <x:f>IFERROR(VALUE(B332),9999)</x:f>
        <x:v>0</x:v>
      </x:c>
      <x:c r="O332" s="180" t="str">
        <x:f>IF(AND($D332=PARAMETROS!$B$2,$F332=PARAMETROS!$B$3,$G332&lt;&gt;"",UPPER(TRIM($K332))&lt;&gt;"NO"),"SI","NO")</x:f>
        <x:v>NO</x:v>
      </x:c>
      <x:c r="P332" s="180" t="str">
        <x:f>IF($O332="SI",COUNTIFS($O$2:O332,"SI"),"")</x:f>
      </x:c>
      <x:c r="Q332" s="180" t="str">
        <x:f>IF($O332="SI",IFERROR(INDEX('ASIGNACION AUTOMATICA'!$D:$D,MATCH($G332,'ASIGNACION AUTOMATICA'!$J:$J,0)),""),"")</x:f>
      </x:c>
    </x:row>
    <x:row r="333" s="127" customFormat="1" ht="12.75" customHeight="1">
      <x:c r="A333" s="139" t="n">
        <x:f>ROW()-1</x:f>
        <x:v>332</x:v>
      </x:c>
      <x:c r="B333" s="139" t="inlineStr">
        <x:is>
          <x:t xml:space="preserve">S/P</x:t>
        </x:is>
      </x:c>
      <x:c r="C333" s="139" t="inlineStr">
        <x:is>
          <x:t xml:space="preserve">Resto de fuentes / orden original del Maestro: PROVEEDORES</x:t>
        </x:is>
      </x:c>
      <x:c r="D333" s="139" t="inlineStr">
        <x:is>
          <x:t xml:space="preserve">Proveedores</x:t>
        </x:is>
      </x:c>
      <x:c r="E333" s="139" t="n"/>
      <x:c r="F333" s="139" t="inlineStr">
        <x:is>
          <x:t xml:space="preserve">Lateral</x:t>
        </x:is>
      </x:c>
      <x:c r="G333" s="139" t="inlineStr">
        <x:is>
          <x:t xml:space="preserve">Johnson, Cristian</x:t>
        </x:is>
      </x:c>
      <x:c r="H333" s="139" t="inlineStr">
        <x:is>
          <x:t xml:space="preserve">Cristian</x:t>
        </x:is>
      </x:c>
      <x:c r="I333" s="139" t="inlineStr">
        <x:is>
          <x:t xml:space="preserve">Johnson</x:t>
        </x:is>
      </x:c>
      <x:c r="J333" s="139" t="n"/>
      <x:c r="K333" s="221" t="inlineStr">
        <x:is>
          <x:t xml:space="preserve">Pendiente</x:t>
        </x:is>
      </x:c>
      <x:c r="L333" s="139" t="inlineStr">
        <x:is>
          <x:t xml:space="preserve">Gerente General</x:t>
        </x:is>
      </x:c>
      <x:c r="M333" s="139" t="n"/>
      <x:c r="N333" s="180" t="n">
        <x:f>IFERROR(VALUE(B333),9999)</x:f>
        <x:v>0</x:v>
      </x:c>
      <x:c r="O333" s="180" t="str">
        <x:f>IF(AND($D333=PARAMETROS!$B$2,$F333=PARAMETROS!$B$3,$G333&lt;&gt;"",UPPER(TRIM($K333))&lt;&gt;"NO"),"SI","NO")</x:f>
        <x:v>NO</x:v>
      </x:c>
      <x:c r="P333" s="180" t="str">
        <x:f>IF($O333="SI",COUNTIFS($O$2:O333,"SI"),"")</x:f>
      </x:c>
      <x:c r="Q333" s="180" t="str">
        <x:f>IF($O333="SI",IFERROR(INDEX('ASIGNACION AUTOMATICA'!$D:$D,MATCH($G333,'ASIGNACION AUTOMATICA'!$J:$J,0)),""),"")</x:f>
      </x:c>
    </x:row>
    <x:row r="334" s="127" customFormat="1" ht="12.75" customHeight="1">
      <x:c r="A334" s="135" t="n">
        <x:f>ROW()-1</x:f>
        <x:v>333</x:v>
      </x:c>
      <x:c r="B334" s="135" t="inlineStr">
        <x:is>
          <x:t xml:space="preserve">S/P</x:t>
        </x:is>
      </x:c>
      <x:c r="C334" s="135" t="inlineStr">
        <x:is>
          <x:t xml:space="preserve">Resto de fuentes / orden original del Maestro: PROVEEDORES</x:t>
        </x:is>
      </x:c>
      <x:c r="D334" s="135" t="inlineStr">
        <x:is>
          <x:t xml:space="preserve">Proveedores</x:t>
        </x:is>
      </x:c>
      <x:c r="E334" s="135" t="n"/>
      <x:c r="F334" s="135" t="inlineStr">
        <x:is>
          <x:t xml:space="preserve">VIP</x:t>
        </x:is>
      </x:c>
      <x:c r="G334" s="135" t="inlineStr">
        <x:is>
          <x:t xml:space="preserve">Rodríguez, Fernando</x:t>
        </x:is>
      </x:c>
      <x:c r="H334" s="135" t="inlineStr">
        <x:is>
          <x:t xml:space="preserve">Fernando</x:t>
        </x:is>
      </x:c>
      <x:c r="I334" s="135" t="inlineStr">
        <x:is>
          <x:t xml:space="preserve">Rodríguez</x:t>
        </x:is>
      </x:c>
      <x:c r="J334" s="135" t="n"/>
      <x:c r="K334" s="221" t="inlineStr">
        <x:is>
          <x:t xml:space="preserve">Pendiente</x:t>
        </x:is>
      </x:c>
      <x:c r="L334" s="135" t="inlineStr">
        <x:is>
          <x:t xml:space="preserve">Gerente General</x:t>
        </x:is>
      </x:c>
      <x:c r="M334" s="135" t="n"/>
      <x:c r="N334" s="180" t="n">
        <x:f>IFERROR(VALUE(B334),9999)</x:f>
        <x:v>0</x:v>
      </x:c>
      <x:c r="O334" s="180" t="str">
        <x:f>IF(AND($D334=PARAMETROS!$B$2,$F334=PARAMETROS!$B$3,$G334&lt;&gt;"",UPPER(TRIM($K334))&lt;&gt;"NO"),"SI","NO")</x:f>
        <x:v>NO</x:v>
      </x:c>
      <x:c r="P334" s="180" t="str">
        <x:f>IF($O334="SI",COUNTIFS($O$2:O334,"SI"),"")</x:f>
      </x:c>
      <x:c r="Q334" s="180" t="str">
        <x:f>IF($O334="SI",IFERROR(INDEX('ASIGNACION AUTOMATICA'!$D:$D,MATCH($G334,'ASIGNACION AUTOMATICA'!$J:$J,0)),""),"")</x:f>
      </x:c>
    </x:row>
    <x:row r="335" s="127" customFormat="1" ht="12.75" customHeight="1">
      <x:c r="A335" s="139" t="n">
        <x:f>ROW()-1</x:f>
        <x:v>334</x:v>
      </x:c>
      <x:c r="B335" s="139" t="inlineStr">
        <x:is>
          <x:t xml:space="preserve">S/P</x:t>
        </x:is>
      </x:c>
      <x:c r="C335" s="139" t="inlineStr">
        <x:is>
          <x:t xml:space="preserve">Resto de fuentes / orden original del Maestro: PROVEEDORES</x:t>
        </x:is>
      </x:c>
      <x:c r="D335" s="139" t="inlineStr">
        <x:is>
          <x:t xml:space="preserve">Proveedores</x:t>
        </x:is>
      </x:c>
      <x:c r="E335" s="139" t="n"/>
      <x:c r="F335" s="139" t="inlineStr">
        <x:is>
          <x:t xml:space="preserve">VIP</x:t>
        </x:is>
      </x:c>
      <x:c r="G335" s="139" t="inlineStr">
        <x:is>
          <x:t xml:space="preserve">Hederra, Francisco</x:t>
        </x:is>
      </x:c>
      <x:c r="H335" s="139" t="inlineStr">
        <x:is>
          <x:t xml:space="preserve">Francisco</x:t>
        </x:is>
      </x:c>
      <x:c r="I335" s="139" t="inlineStr">
        <x:is>
          <x:t xml:space="preserve">Hederra</x:t>
        </x:is>
      </x:c>
      <x:c r="J335" s="139" t="n"/>
      <x:c r="K335" s="221" t="inlineStr">
        <x:is>
          <x:t xml:space="preserve">Pendiente</x:t>
        </x:is>
      </x:c>
      <x:c r="L335" s="139" t="inlineStr">
        <x:is>
          <x:t xml:space="preserve">Gerente General</x:t>
        </x:is>
      </x:c>
      <x:c r="M335" s="139" t="n"/>
      <x:c r="N335" s="180" t="n">
        <x:f>IFERROR(VALUE(B335),9999)</x:f>
        <x:v>0</x:v>
      </x:c>
      <x:c r="O335" s="180" t="str">
        <x:f>IF(AND($D335=PARAMETROS!$B$2,$F335=PARAMETROS!$B$3,$G335&lt;&gt;"",UPPER(TRIM($K335))&lt;&gt;"NO"),"SI","NO")</x:f>
        <x:v>NO</x:v>
      </x:c>
      <x:c r="P335" s="180" t="str">
        <x:f>IF($O335="SI",COUNTIFS($O$2:O335,"SI"),"")</x:f>
      </x:c>
      <x:c r="Q335" s="180" t="str">
        <x:f>IF($O335="SI",IFERROR(INDEX('ASIGNACION AUTOMATICA'!$D:$D,MATCH($G335,'ASIGNACION AUTOMATICA'!$J:$J,0)),""),"")</x:f>
      </x:c>
    </x:row>
    <x:row r="336" s="127" customFormat="1" ht="12.75" customHeight="1">
      <x:c r="A336" s="135" t="n">
        <x:f>ROW()-1</x:f>
        <x:v>335</x:v>
      </x:c>
      <x:c r="B336" s="135" t="inlineStr">
        <x:is>
          <x:t xml:space="preserve">S/P</x:t>
        </x:is>
      </x:c>
      <x:c r="C336" s="135" t="inlineStr">
        <x:is>
          <x:t xml:space="preserve">Resto de fuentes / orden original del Maestro: PROVEEDORES</x:t>
        </x:is>
      </x:c>
      <x:c r="D336" s="135" t="inlineStr">
        <x:is>
          <x:t xml:space="preserve">Proveedores</x:t>
        </x:is>
      </x:c>
      <x:c r="E336" s="135" t="n"/>
      <x:c r="F336" s="135" t="inlineStr">
        <x:is>
          <x:t xml:space="preserve">VIP</x:t>
        </x:is>
      </x:c>
      <x:c r="G336" s="135" t="inlineStr">
        <x:is>
          <x:t xml:space="preserve">Mutschler Castillo, Jorge</x:t>
        </x:is>
      </x:c>
      <x:c r="H336" s="135" t="inlineStr">
        <x:is>
          <x:t xml:space="preserve">Jorge</x:t>
        </x:is>
      </x:c>
      <x:c r="I336" s="135" t="inlineStr">
        <x:is>
          <x:t xml:space="preserve">Mutschler</x:t>
        </x:is>
      </x:c>
      <x:c r="J336" s="135" t="inlineStr">
        <x:is>
          <x:t xml:space="preserve">Castillo</x:t>
        </x:is>
      </x:c>
      <x:c r="K336" s="221" t="inlineStr">
        <x:is>
          <x:t xml:space="preserve">Pendiente</x:t>
        </x:is>
      </x:c>
      <x:c r="L336" s="135" t="inlineStr">
        <x:is>
          <x:t xml:space="preserve">Gerente General</x:t>
        </x:is>
      </x:c>
      <x:c r="M336" s="135" t="n"/>
      <x:c r="N336" s="180" t="n">
        <x:f>IFERROR(VALUE(B336),9999)</x:f>
        <x:v>0</x:v>
      </x:c>
      <x:c r="O336" s="180" t="str">
        <x:f>IF(AND($D336=PARAMETROS!$B$2,$F336=PARAMETROS!$B$3,$G336&lt;&gt;"",UPPER(TRIM($K336))&lt;&gt;"NO"),"SI","NO")</x:f>
        <x:v>NO</x:v>
      </x:c>
      <x:c r="P336" s="180" t="str">
        <x:f>IF($O336="SI",COUNTIFS($O$2:O336,"SI"),"")</x:f>
      </x:c>
      <x:c r="Q336" s="180" t="str">
        <x:f>IF($O336="SI",IFERROR(INDEX('ASIGNACION AUTOMATICA'!$D:$D,MATCH($G336,'ASIGNACION AUTOMATICA'!$J:$J,0)),""),"")</x:f>
      </x:c>
    </x:row>
    <x:row r="337" s="127" customFormat="1" ht="12.75" customHeight="1">
      <x:c r="A337" s="139" t="n">
        <x:f>ROW()-1</x:f>
        <x:v>336</x:v>
      </x:c>
      <x:c r="B337" s="139" t="inlineStr">
        <x:is>
          <x:t xml:space="preserve">S/P</x:t>
        </x:is>
      </x:c>
      <x:c r="C337" s="139" t="inlineStr">
        <x:is>
          <x:t xml:space="preserve">Resto de fuentes / orden original del Maestro: PROVEEDORES</x:t>
        </x:is>
      </x:c>
      <x:c r="D337" s="139" t="inlineStr">
        <x:is>
          <x:t xml:space="preserve">Proveedores</x:t>
        </x:is>
      </x:c>
      <x:c r="E337" s="139" t="n"/>
      <x:c r="F337" s="139" t="inlineStr">
        <x:is>
          <x:t xml:space="preserve">VIP</x:t>
        </x:is>
      </x:c>
      <x:c r="G337" s="139" t="inlineStr">
        <x:is>
          <x:t xml:space="preserve">Fauré Cañas, José Luis</x:t>
        </x:is>
      </x:c>
      <x:c r="H337" s="139" t="inlineStr">
        <x:is>
          <x:t xml:space="preserve">José Luis</x:t>
        </x:is>
      </x:c>
      <x:c r="I337" s="139" t="inlineStr">
        <x:is>
          <x:t xml:space="preserve">Fauré</x:t>
        </x:is>
      </x:c>
      <x:c r="J337" s="139" t="inlineStr">
        <x:is>
          <x:t xml:space="preserve">Cañas</x:t>
        </x:is>
      </x:c>
      <x:c r="K337" s="221" t="inlineStr">
        <x:is>
          <x:t xml:space="preserve">Pendiente</x:t>
        </x:is>
      </x:c>
      <x:c r="L337" s="139" t="inlineStr">
        <x:is>
          <x:t xml:space="preserve">Gerente General</x:t>
        </x:is>
      </x:c>
      <x:c r="M337" s="139" t="n"/>
      <x:c r="N337" s="180" t="n">
        <x:f>IFERROR(VALUE(B337),9999)</x:f>
        <x:v>0</x:v>
      </x:c>
      <x:c r="O337" s="180" t="str">
        <x:f>IF(AND($D337=PARAMETROS!$B$2,$F337=PARAMETROS!$B$3,$G337&lt;&gt;"",UPPER(TRIM($K337))&lt;&gt;"NO"),"SI","NO")</x:f>
        <x:v>NO</x:v>
      </x:c>
      <x:c r="P337" s="180" t="str">
        <x:f>IF($O337="SI",COUNTIFS($O$2:O337,"SI"),"")</x:f>
      </x:c>
      <x:c r="Q337" s="180" t="str">
        <x:f>IF($O337="SI",IFERROR(INDEX('ASIGNACION AUTOMATICA'!$D:$D,MATCH($G337,'ASIGNACION AUTOMATICA'!$J:$J,0)),""),"")</x:f>
      </x:c>
    </x:row>
    <x:row r="338" s="127" customFormat="1" ht="12.75" customHeight="1">
      <x:c r="A338" s="135" t="n">
        <x:f>ROW()-1</x:f>
        <x:v>337</x:v>
      </x:c>
      <x:c r="B338" s="135" t="inlineStr">
        <x:is>
          <x:t xml:space="preserve">S/P</x:t>
        </x:is>
      </x:c>
      <x:c r="C338" s="135" t="inlineStr">
        <x:is>
          <x:t xml:space="preserve">Resto de fuentes / orden original del Maestro: PROVEEDORES</x:t>
        </x:is>
      </x:c>
      <x:c r="D338" s="135" t="inlineStr">
        <x:is>
          <x:t xml:space="preserve">Proveedores</x:t>
        </x:is>
      </x:c>
      <x:c r="E338" s="135" t="n"/>
      <x:c r="F338" s="135" t="inlineStr">
        <x:is>
          <x:t xml:space="preserve">Lateral</x:t>
        </x:is>
      </x:c>
      <x:c r="G338" s="135" t="inlineStr">
        <x:is>
          <x:t xml:space="preserve">Iturriaga González, Pedro</x:t>
        </x:is>
      </x:c>
      <x:c r="H338" s="135" t="inlineStr">
        <x:is>
          <x:t xml:space="preserve">Pedro</x:t>
        </x:is>
      </x:c>
      <x:c r="I338" s="135" t="inlineStr">
        <x:is>
          <x:t xml:space="preserve">Iturriaga</x:t>
        </x:is>
      </x:c>
      <x:c r="J338" s="135" t="inlineStr">
        <x:is>
          <x:t xml:space="preserve">González</x:t>
        </x:is>
      </x:c>
      <x:c r="K338" s="221" t="inlineStr">
        <x:is>
          <x:t xml:space="preserve">Pendiente</x:t>
        </x:is>
      </x:c>
      <x:c r="L338" s="135" t="inlineStr">
        <x:is>
          <x:t xml:space="preserve">Gerente General</x:t>
        </x:is>
      </x:c>
      <x:c r="M338" s="135" t="n"/>
      <x:c r="N338" s="180" t="n">
        <x:f>IFERROR(VALUE(B338),9999)</x:f>
        <x:v>0</x:v>
      </x:c>
      <x:c r="O338" s="180" t="str">
        <x:f>IF(AND($D338=PARAMETROS!$B$2,$F338=PARAMETROS!$B$3,$G338&lt;&gt;"",UPPER(TRIM($K338))&lt;&gt;"NO"),"SI","NO")</x:f>
        <x:v>NO</x:v>
      </x:c>
      <x:c r="P338" s="180" t="str">
        <x:f>IF($O338="SI",COUNTIFS($O$2:O338,"SI"),"")</x:f>
      </x:c>
      <x:c r="Q338" s="180" t="str">
        <x:f>IF($O338="SI",IFERROR(INDEX('ASIGNACION AUTOMATICA'!$D:$D,MATCH($G338,'ASIGNACION AUTOMATICA'!$J:$J,0)),""),"")</x:f>
      </x:c>
    </x:row>
    <x:row r="339" s="127" customFormat="1" ht="12.75" customHeight="1">
      <x:c r="A339" s="139" t="n">
        <x:f>ROW()-1</x:f>
        <x:v>338</x:v>
      </x:c>
      <x:c r="B339" s="139" t="inlineStr">
        <x:is>
          <x:t xml:space="preserve">S/P</x:t>
        </x:is>
      </x:c>
      <x:c r="C339" s="139" t="inlineStr">
        <x:is>
          <x:t xml:space="preserve">Resto de fuentes / orden original del Maestro: PROVEEDORES</x:t>
        </x:is>
      </x:c>
      <x:c r="D339" s="139" t="inlineStr">
        <x:is>
          <x:t xml:space="preserve">Proveedores</x:t>
        </x:is>
      </x:c>
      <x:c r="E339" s="139" t="n"/>
      <x:c r="F339" s="139" t="inlineStr">
        <x:is>
          <x:t xml:space="preserve">VIP</x:t>
        </x:is>
      </x:c>
      <x:c r="G339" s="139" t="inlineStr">
        <x:is>
          <x:t xml:space="preserve">Chellew Daydi, Sidney</x:t>
        </x:is>
      </x:c>
      <x:c r="H339" s="139" t="inlineStr">
        <x:is>
          <x:t xml:space="preserve">Sidney</x:t>
        </x:is>
      </x:c>
      <x:c r="I339" s="139" t="inlineStr">
        <x:is>
          <x:t xml:space="preserve">Chellew</x:t>
        </x:is>
      </x:c>
      <x:c r="J339" s="139" t="inlineStr">
        <x:is>
          <x:t xml:space="preserve">Daydi</x:t>
        </x:is>
      </x:c>
      <x:c r="K339" s="221" t="inlineStr">
        <x:is>
          <x:t xml:space="preserve">Pendiente</x:t>
        </x:is>
      </x:c>
      <x:c r="L339" s="139" t="inlineStr">
        <x:is>
          <x:t xml:space="preserve">Gerente General</x:t>
        </x:is>
      </x:c>
      <x:c r="M339" s="139" t="n"/>
      <x:c r="N339" s="180" t="n">
        <x:f>IFERROR(VALUE(B339),9999)</x:f>
        <x:v>0</x:v>
      </x:c>
      <x:c r="O339" s="180" t="str">
        <x:f>IF(AND($D339=PARAMETROS!$B$2,$F339=PARAMETROS!$B$3,$G339&lt;&gt;"",UPPER(TRIM($K339))&lt;&gt;"NO"),"SI","NO")</x:f>
        <x:v>NO</x:v>
      </x:c>
      <x:c r="P339" s="180" t="str">
        <x:f>IF($O339="SI",COUNTIFS($O$2:O339,"SI"),"")</x:f>
      </x:c>
      <x:c r="Q339" s="180" t="str">
        <x:f>IF($O339="SI",IFERROR(INDEX('ASIGNACION AUTOMATICA'!$D:$D,MATCH($G339,'ASIGNACION AUTOMATICA'!$J:$J,0)),""),"")</x:f>
      </x:c>
    </x:row>
    <x:row r="340" s="127" customFormat="1" ht="12.75" customHeight="1">
      <x:c r="A340" s="135" t="n">
        <x:f>ROW()-1</x:f>
        <x:v>339</x:v>
      </x:c>
      <x:c r="B340" s="135" t="inlineStr">
        <x:is>
          <x:t xml:space="preserve">S/P</x:t>
        </x:is>
      </x:c>
      <x:c r="C340" s="135" t="inlineStr">
        <x:is>
          <x:t xml:space="preserve">Resto de fuentes / orden original del Maestro: PROVEEDORES</x:t>
        </x:is>
      </x:c>
      <x:c r="D340" s="135" t="inlineStr">
        <x:is>
          <x:t xml:space="preserve">Proveedores</x:t>
        </x:is>
      </x:c>
      <x:c r="E340" s="135" t="n"/>
      <x:c r="F340" s="135" t="inlineStr">
        <x:is>
          <x:t xml:space="preserve">VIP</x:t>
        </x:is>
      </x:c>
      <x:c r="G340" s="135" t="inlineStr">
        <x:is>
          <x:t xml:space="preserve">Mutschler, Roberta</x:t>
        </x:is>
      </x:c>
      <x:c r="H340" s="135" t="inlineStr">
        <x:is>
          <x:t xml:space="preserve">Roberta</x:t>
        </x:is>
      </x:c>
      <x:c r="I340" s="135" t="inlineStr">
        <x:is>
          <x:t xml:space="preserve">Mutschler</x:t>
        </x:is>
      </x:c>
      <x:c r="J340" s="135" t="n"/>
      <x:c r="K340" s="221" t="inlineStr">
        <x:is>
          <x:t xml:space="preserve">Pendiente</x:t>
        </x:is>
      </x:c>
      <x:c r="L340" s="135" t="inlineStr">
        <x:is>
          <x:t xml:space="preserve">Subgerente General</x:t>
        </x:is>
      </x:c>
      <x:c r="M340" s="135" t="n"/>
      <x:c r="N340" s="180" t="n">
        <x:f>IFERROR(VALUE(B340),9999)</x:f>
        <x:v>0</x:v>
      </x:c>
      <x:c r="O340" s="180" t="str">
        <x:f>IF(AND($D340=PARAMETROS!$B$2,$F340=PARAMETROS!$B$3,$G340&lt;&gt;"",UPPER(TRIM($K340))&lt;&gt;"NO"),"SI","NO")</x:f>
        <x:v>NO</x:v>
      </x:c>
      <x:c r="P340" s="180" t="str">
        <x:f>IF($O340="SI",COUNTIFS($O$2:O340,"SI"),"")</x:f>
      </x:c>
      <x:c r="Q340" s="180" t="str">
        <x:f>IF($O340="SI",IFERROR(INDEX('ASIGNACION AUTOMATICA'!$D:$D,MATCH($G340,'ASIGNACION AUTOMATICA'!$J:$J,0)),""),"")</x:f>
      </x:c>
    </x:row>
    <x:row r="341" s="127" customFormat="1" ht="12.75" customHeight="1">
      <x:c r="A341" s="139" t="n">
        <x:f>ROW()-1</x:f>
        <x:v>340</x:v>
      </x:c>
      <x:c r="B341" s="139" t="inlineStr">
        <x:is>
          <x:t xml:space="preserve">S/P</x:t>
        </x:is>
      </x:c>
      <x:c r="C341" s="139" t="inlineStr">
        <x:is>
          <x:t xml:space="preserve">Resto de fuentes / orden original del Maestro: PROVEEDORES</x:t>
        </x:is>
      </x:c>
      <x:c r="D341" s="139" t="inlineStr">
        <x:is>
          <x:t xml:space="preserve">Proveedores</x:t>
        </x:is>
      </x:c>
      <x:c r="E341" s="139" t="inlineStr">
        <x:is>
          <x:t xml:space="preserve">Rector</x:t>
        </x:is>
      </x:c>
      <x:c r="F341" s="139" t="inlineStr">
        <x:is>
          <x:t xml:space="preserve">VIP</x:t>
        </x:is>
      </x:c>
      <x:c r="G341" s="139" t="inlineStr">
        <x:is>
          <x:t xml:space="preserve">Navarro Silo, Luis</x:t>
        </x:is>
      </x:c>
      <x:c r="H341" s="139" t="inlineStr">
        <x:is>
          <x:t xml:space="preserve">Luis</x:t>
        </x:is>
      </x:c>
      <x:c r="I341" s="139" t="inlineStr">
        <x:is>
          <x:t xml:space="preserve">Navarro</x:t>
        </x:is>
      </x:c>
      <x:c r="J341" s="139" t="inlineStr">
        <x:is>
          <x:t xml:space="preserve">Silo</x:t>
        </x:is>
      </x:c>
      <x:c r="K341" s="221" t="inlineStr">
        <x:is>
          <x:t xml:space="preserve">Pendiente</x:t>
        </x:is>
      </x:c>
      <x:c r="L341" s="139" t="inlineStr">
        <x:is>
          <x:t xml:space="preserve">Director Comercial</x:t>
        </x:is>
      </x:c>
      <x:c r="M341" s="139" t="n"/>
      <x:c r="N341" s="180" t="n">
        <x:f>IFERROR(VALUE(B341),9999)</x:f>
        <x:v>0</x:v>
      </x:c>
      <x:c r="O341" s="180" t="str">
        <x:f>IF(AND($D341=PARAMETROS!$B$2,$F341=PARAMETROS!$B$3,$G341&lt;&gt;"",UPPER(TRIM($K341))&lt;&gt;"NO"),"SI","NO")</x:f>
        <x:v>NO</x:v>
      </x:c>
      <x:c r="P341" s="180" t="str">
        <x:f>IF($O341="SI",COUNTIFS($O$2:O341,"SI"),"")</x:f>
      </x:c>
      <x:c r="Q341" s="180" t="str">
        <x:f>IF($O341="SI",IFERROR(INDEX('ASIGNACION AUTOMATICA'!$D:$D,MATCH($G341,'ASIGNACION AUTOMATICA'!$J:$J,0)),""),"")</x:f>
      </x:c>
    </x:row>
    <x:row r="342" s="127" customFormat="1" ht="12.75" customHeight="1">
      <x:c r="A342" s="135" t="n">
        <x:f>ROW()-1</x:f>
        <x:v>341</x:v>
      </x:c>
      <x:c r="B342" s="135" t="inlineStr">
        <x:is>
          <x:t xml:space="preserve">S/P</x:t>
        </x:is>
      </x:c>
      <x:c r="C342" s="135" t="inlineStr">
        <x:is>
          <x:t xml:space="preserve">Resto de fuentes / orden original del Maestro: PROVEEDORES</x:t>
        </x:is>
      </x:c>
      <x:c r="D342" s="135" t="inlineStr">
        <x:is>
          <x:t xml:space="preserve">Proveedores</x:t>
        </x:is>
      </x:c>
      <x:c r="E342" s="135" t="inlineStr">
        <x:is>
          <x:t xml:space="preserve">Rector</x:t>
        </x:is>
      </x:c>
      <x:c r="F342" s="135" t="inlineStr">
        <x:is>
          <x:t xml:space="preserve">VIP</x:t>
        </x:is>
      </x:c>
      <x:c r="G342" s="135" t="inlineStr">
        <x:is>
          <x:t xml:space="preserve">Fernandex Cabrero, Pablo</x:t>
        </x:is>
      </x:c>
      <x:c r="H342" s="135" t="inlineStr">
        <x:is>
          <x:t xml:space="preserve">Pablo</x:t>
        </x:is>
      </x:c>
      <x:c r="I342" s="135" t="inlineStr">
        <x:is>
          <x:t xml:space="preserve">Fernandex</x:t>
        </x:is>
      </x:c>
      <x:c r="J342" s="135" t="inlineStr">
        <x:is>
          <x:t xml:space="preserve">Cabrero</x:t>
        </x:is>
      </x:c>
      <x:c r="K342" s="221" t="inlineStr">
        <x:is>
          <x:t xml:space="preserve">Pendiente</x:t>
        </x:is>
      </x:c>
      <x:c r="L342" s="135" t="inlineStr">
        <x:is>
          <x:t xml:space="preserve">Director Corporativo Grupo Fernandez Jove</x:t>
        </x:is>
      </x:c>
      <x:c r="M342" s="135" t="n"/>
      <x:c r="N342" s="180" t="n">
        <x:f>IFERROR(VALUE(B342),9999)</x:f>
        <x:v>0</x:v>
      </x:c>
      <x:c r="O342" s="180" t="str">
        <x:f>IF(AND($D342=PARAMETROS!$B$2,$F342=PARAMETROS!$B$3,$G342&lt;&gt;"",UPPER(TRIM($K342))&lt;&gt;"NO"),"SI","NO")</x:f>
        <x:v>NO</x:v>
      </x:c>
      <x:c r="P342" s="180" t="str">
        <x:f>IF($O342="SI",COUNTIFS($O$2:O342,"SI"),"")</x:f>
      </x:c>
      <x:c r="Q342" s="180" t="str">
        <x:f>IF($O342="SI",IFERROR(INDEX('ASIGNACION AUTOMATICA'!$D:$D,MATCH($G342,'ASIGNACION AUTOMATICA'!$J:$J,0)),""),"")</x:f>
      </x:c>
    </x:row>
    <x:row r="343" s="127" customFormat="1" ht="12.75" customHeight="1">
      <x:c r="A343" s="139" t="n">
        <x:f>ROW()-1</x:f>
        <x:v>342</x:v>
      </x:c>
      <x:c r="B343" s="139" t="inlineStr">
        <x:is>
          <x:t xml:space="preserve">S/P</x:t>
        </x:is>
      </x:c>
      <x:c r="C343" s="139" t="inlineStr">
        <x:is>
          <x:t xml:space="preserve">Resto de fuentes / orden original del Maestro: PROVEEDORES</x:t>
        </x:is>
      </x:c>
      <x:c r="D343" s="139" t="inlineStr">
        <x:is>
          <x:t xml:space="preserve">Proveedores</x:t>
        </x:is>
      </x:c>
      <x:c r="E343" s="139" t="n"/>
      <x:c r="F343" s="139" t="inlineStr">
        <x:is>
          <x:t xml:space="preserve">Lateral</x:t>
        </x:is>
      </x:c>
      <x:c r="G343" s="139" t="inlineStr">
        <x:is>
          <x:t xml:space="preserve">Iturriaga Atala, Andrés</x:t>
        </x:is>
      </x:c>
      <x:c r="H343" s="139" t="inlineStr">
        <x:is>
          <x:t xml:space="preserve">Andrés</x:t>
        </x:is>
      </x:c>
      <x:c r="I343" s="139" t="inlineStr">
        <x:is>
          <x:t xml:space="preserve">Iturriaga</x:t>
        </x:is>
      </x:c>
      <x:c r="J343" s="139" t="inlineStr">
        <x:is>
          <x:t xml:space="preserve">Atala</x:t>
        </x:is>
      </x:c>
      <x:c r="K343" s="221" t="inlineStr">
        <x:is>
          <x:t xml:space="preserve">Pendiente</x:t>
        </x:is>
      </x:c>
      <x:c r="L343" s="139" t="inlineStr">
        <x:is>
          <x:t xml:space="preserve">Gerente Comercial</x:t>
        </x:is>
      </x:c>
      <x:c r="M343" s="139" t="n"/>
      <x:c r="N343" s="180" t="n">
        <x:f>IFERROR(VALUE(B343),9999)</x:f>
        <x:v>0</x:v>
      </x:c>
      <x:c r="O343" s="180" t="str">
        <x:f>IF(AND($D343=PARAMETROS!$B$2,$F343=PARAMETROS!$B$3,$G343&lt;&gt;"",UPPER(TRIM($K343))&lt;&gt;"NO"),"SI","NO")</x:f>
        <x:v>NO</x:v>
      </x:c>
      <x:c r="P343" s="180" t="str">
        <x:f>IF($O343="SI",COUNTIFS($O$2:O343,"SI"),"")</x:f>
      </x:c>
      <x:c r="Q343" s="180" t="str">
        <x:f>IF($O343="SI",IFERROR(INDEX('ASIGNACION AUTOMATICA'!$D:$D,MATCH($G343,'ASIGNACION AUTOMATICA'!$J:$J,0)),""),"")</x:f>
      </x:c>
    </x:row>
    <x:row r="344" s="127" customFormat="1" ht="12.75" customHeight="1">
      <x:c r="A344" s="135" t="n">
        <x:f>ROW()-1</x:f>
        <x:v>343</x:v>
      </x:c>
      <x:c r="B344" s="135" t="inlineStr">
        <x:is>
          <x:t xml:space="preserve">S/P</x:t>
        </x:is>
      </x:c>
      <x:c r="C344" s="135" t="inlineStr">
        <x:is>
          <x:t xml:space="preserve">Resto de fuentes / orden original del Maestro: PROVEEDORES</x:t>
        </x:is>
      </x:c>
      <x:c r="D344" s="135" t="inlineStr">
        <x:is>
          <x:t xml:space="preserve">Proveedores</x:t>
        </x:is>
      </x:c>
      <x:c r="E344" s="135" t="n"/>
      <x:c r="F344" s="135" t="inlineStr">
        <x:is>
          <x:t xml:space="preserve">VIP</x:t>
        </x:is>
      </x:c>
      <x:c r="G344" s="135" t="inlineStr">
        <x:is>
          <x:t xml:space="preserve">Calvanese, Francisco</x:t>
        </x:is>
      </x:c>
      <x:c r="H344" s="135" t="inlineStr">
        <x:is>
          <x:t xml:space="preserve">Francisco</x:t>
        </x:is>
      </x:c>
      <x:c r="I344" s="135" t="inlineStr">
        <x:is>
          <x:t xml:space="preserve">Calvanese</x:t>
        </x:is>
      </x:c>
      <x:c r="J344" s="135" t="n"/>
      <x:c r="K344" s="221" t="inlineStr">
        <x:is>
          <x:t xml:space="preserve">Pendiente</x:t>
        </x:is>
      </x:c>
      <x:c r="L344" s="135" t="inlineStr">
        <x:is>
          <x:t xml:space="preserve">Gerente Comercial</x:t>
        </x:is>
      </x:c>
      <x:c r="M344" s="135" t="n"/>
      <x:c r="N344" s="180" t="n">
        <x:f>IFERROR(VALUE(B344),9999)</x:f>
        <x:v>0</x:v>
      </x:c>
      <x:c r="O344" s="180" t="str">
        <x:f>IF(AND($D344=PARAMETROS!$B$2,$F344=PARAMETROS!$B$3,$G344&lt;&gt;"",UPPER(TRIM($K344))&lt;&gt;"NO"),"SI","NO")</x:f>
        <x:v>NO</x:v>
      </x:c>
      <x:c r="P344" s="180" t="str">
        <x:f>IF($O344="SI",COUNTIFS($O$2:O344,"SI"),"")</x:f>
      </x:c>
      <x:c r="Q344" s="180" t="str">
        <x:f>IF($O344="SI",IFERROR(INDEX('ASIGNACION AUTOMATICA'!$D:$D,MATCH($G344,'ASIGNACION AUTOMATICA'!$J:$J,0)),""),"")</x:f>
      </x:c>
    </x:row>
    <x:row r="345" s="127" customFormat="1" ht="12.75" customHeight="1">
      <x:c r="A345" s="139" t="n">
        <x:f>ROW()-1</x:f>
        <x:v>344</x:v>
      </x:c>
      <x:c r="B345" s="139" t="inlineStr">
        <x:is>
          <x:t xml:space="preserve">S/P</x:t>
        </x:is>
      </x:c>
      <x:c r="C345" s="139" t="inlineStr">
        <x:is>
          <x:t xml:space="preserve">Resto de fuentes / orden original del Maestro: PROVEEDORES</x:t>
        </x:is>
      </x:c>
      <x:c r="D345" s="139" t="inlineStr">
        <x:is>
          <x:t xml:space="preserve">Proveedores</x:t>
        </x:is>
      </x:c>
      <x:c r="E345" s="139" t="n"/>
      <x:c r="F345" s="139" t="inlineStr">
        <x:is>
          <x:t xml:space="preserve">VIP</x:t>
        </x:is>
      </x:c>
      <x:c r="G345" s="139" t="inlineStr">
        <x:is>
          <x:t xml:space="preserve">Vacarezza Salas, Pedro</x:t>
        </x:is>
      </x:c>
      <x:c r="H345" s="139" t="inlineStr">
        <x:is>
          <x:t xml:space="preserve">Pedro</x:t>
        </x:is>
      </x:c>
      <x:c r="I345" s="139" t="inlineStr">
        <x:is>
          <x:t xml:space="preserve">Vacarezza</x:t>
        </x:is>
      </x:c>
      <x:c r="J345" s="139" t="inlineStr">
        <x:is>
          <x:t xml:space="preserve">Salas</x:t>
        </x:is>
      </x:c>
      <x:c r="K345" s="221" t="inlineStr">
        <x:is>
          <x:t xml:space="preserve">Pendiente</x:t>
        </x:is>
      </x:c>
      <x:c r="L345" s="139" t="inlineStr">
        <x:is>
          <x:t xml:space="preserve">Gerente de Ventas Empresas</x:t>
        </x:is>
      </x:c>
      <x:c r="M345" s="139" t="n"/>
      <x:c r="N345" s="180" t="n">
        <x:f>IFERROR(VALUE(B345),9999)</x:f>
        <x:v>0</x:v>
      </x:c>
      <x:c r="O345" s="180" t="str">
        <x:f>IF(AND($D345=PARAMETROS!$B$2,$F345=PARAMETROS!$B$3,$G345&lt;&gt;"",UPPER(TRIM($K345))&lt;&gt;"NO"),"SI","NO")</x:f>
        <x:v>NO</x:v>
      </x:c>
      <x:c r="P345" s="180" t="str">
        <x:f>IF($O345="SI",COUNTIFS($O$2:O345,"SI"),"")</x:f>
      </x:c>
      <x:c r="Q345" s="180" t="str">
        <x:f>IF($O345="SI",IFERROR(INDEX('ASIGNACION AUTOMATICA'!$D:$D,MATCH($G345,'ASIGNACION AUTOMATICA'!$J:$J,0)),""),"")</x:f>
      </x:c>
    </x:row>
    <x:row r="346" s="127" customFormat="1" ht="12.75" customHeight="1">
      <x:c r="A346" s="135" t="n">
        <x:f>ROW()-1</x:f>
        <x:v>345</x:v>
      </x:c>
      <x:c r="B346" s="135" t="inlineStr">
        <x:is>
          <x:t xml:space="preserve">S/P</x:t>
        </x:is>
      </x:c>
      <x:c r="C346" s="135" t="inlineStr">
        <x:is>
          <x:t xml:space="preserve">Resto de fuentes / orden original del Maestro: PROVEEDORES</x:t>
        </x:is>
      </x:c>
      <x:c r="D346" s="135" t="inlineStr">
        <x:is>
          <x:t xml:space="preserve">Proveedores</x:t>
        </x:is>
      </x:c>
      <x:c r="E346" s="135" t="n"/>
      <x:c r="F346" s="135" t="inlineStr">
        <x:is>
          <x:t xml:space="preserve">Lateral</x:t>
        </x:is>
      </x:c>
      <x:c r="G346" s="135" t="inlineStr">
        <x:is>
          <x:t xml:space="preserve">Mercado, Gonzalo</x:t>
        </x:is>
      </x:c>
      <x:c r="H346" s="135" t="inlineStr">
        <x:is>
          <x:t xml:space="preserve">Gonzalo</x:t>
        </x:is>
      </x:c>
      <x:c r="I346" s="135" t="inlineStr">
        <x:is>
          <x:t xml:space="preserve">Mercado</x:t>
        </x:is>
      </x:c>
      <x:c r="J346" s="135" t="n"/>
      <x:c r="K346" s="221" t="inlineStr">
        <x:is>
          <x:t xml:space="preserve">Pendiente</x:t>
        </x:is>
      </x:c>
      <x:c r="L346" s="135" t="inlineStr">
        <x:is>
          <x:t xml:space="preserve">Gerente Operaciones</x:t>
        </x:is>
      </x:c>
      <x:c r="M346" s="135" t="n"/>
      <x:c r="N346" s="180" t="n">
        <x:f>IFERROR(VALUE(B346),9999)</x:f>
        <x:v>0</x:v>
      </x:c>
      <x:c r="O346" s="180" t="str">
        <x:f>IF(AND($D346=PARAMETROS!$B$2,$F346=PARAMETROS!$B$3,$G346&lt;&gt;"",UPPER(TRIM($K346))&lt;&gt;"NO"),"SI","NO")</x:f>
        <x:v>NO</x:v>
      </x:c>
      <x:c r="P346" s="180" t="str">
        <x:f>IF($O346="SI",COUNTIFS($O$2:O346,"SI"),"")</x:f>
      </x:c>
      <x:c r="Q346" s="180" t="str">
        <x:f>IF($O346="SI",IFERROR(INDEX('ASIGNACION AUTOMATICA'!$D:$D,MATCH($G346,'ASIGNACION AUTOMATICA'!$J:$J,0)),""),"")</x:f>
      </x:c>
    </x:row>
    <x:row r="347" s="127" customFormat="1" ht="12.75" customHeight="1">
      <x:c r="A347" s="139" t="n">
        <x:f>ROW()-1</x:f>
        <x:v>346</x:v>
      </x:c>
      <x:c r="B347" s="139" t="inlineStr">
        <x:is>
          <x:t xml:space="preserve">S/P</x:t>
        </x:is>
      </x:c>
      <x:c r="C347" s="139" t="inlineStr">
        <x:is>
          <x:t xml:space="preserve">Resto de fuentes / orden original del Maestro: PROVEEDORES</x:t>
        </x:is>
      </x:c>
      <x:c r="D347" s="139" t="inlineStr">
        <x:is>
          <x:t xml:space="preserve">Proveedores</x:t>
        </x:is>
      </x:c>
      <x:c r="E347" s="139" t="n"/>
      <x:c r="F347" s="139" t="inlineStr">
        <x:is>
          <x:t xml:space="preserve">VIP</x:t>
        </x:is>
      </x:c>
      <x:c r="G347" s="139" t="inlineStr">
        <x:is>
          <x:t xml:space="preserve">Figueroa Ortiz, Carlos</x:t>
        </x:is>
      </x:c>
      <x:c r="H347" s="139" t="inlineStr">
        <x:is>
          <x:t xml:space="preserve">Carlos</x:t>
        </x:is>
      </x:c>
      <x:c r="I347" s="139" t="inlineStr">
        <x:is>
          <x:t xml:space="preserve">Figueroa</x:t>
        </x:is>
      </x:c>
      <x:c r="J347" s="139" t="inlineStr">
        <x:is>
          <x:t xml:space="preserve">Ortiz</x:t>
        </x:is>
      </x:c>
      <x:c r="K347" s="221" t="inlineStr">
        <x:is>
          <x:t xml:space="preserve">Pendiente</x:t>
        </x:is>
      </x:c>
      <x:c r="L347" s="139" t="inlineStr">
        <x:is>
          <x:t xml:space="preserve">Gerente Sucursal ASMAR</x:t>
        </x:is>
      </x:c>
      <x:c r="M347" s="139" t="n"/>
      <x:c r="N347" s="180" t="n">
        <x:f>IFERROR(VALUE(B347),9999)</x:f>
        <x:v>0</x:v>
      </x:c>
      <x:c r="O347" s="180" t="str">
        <x:f>IF(AND($D347=PARAMETROS!$B$2,$F347=PARAMETROS!$B$3,$G347&lt;&gt;"",UPPER(TRIM($K347))&lt;&gt;"NO"),"SI","NO")</x:f>
        <x:v>NO</x:v>
      </x:c>
      <x:c r="P347" s="180" t="str">
        <x:f>IF($O347="SI",COUNTIFS($O$2:O347,"SI"),"")</x:f>
      </x:c>
      <x:c r="Q347" s="180" t="str">
        <x:f>IF($O347="SI",IFERROR(INDEX('ASIGNACION AUTOMATICA'!$D:$D,MATCH($G347,'ASIGNACION AUTOMATICA'!$J:$J,0)),""),"")</x:f>
      </x:c>
    </x:row>
    <x:row r="348" s="127" customFormat="1" ht="12.75" customHeight="1">
      <x:c r="A348" s="135" t="n">
        <x:f>ROW()-1</x:f>
        <x:v>347</x:v>
      </x:c>
      <x:c r="B348" s="135" t="inlineStr">
        <x:is>
          <x:t xml:space="preserve">S/P</x:t>
        </x:is>
      </x:c>
      <x:c r="C348" s="135" t="inlineStr">
        <x:is>
          <x:t xml:space="preserve">Resto de fuentes / orden original del Maestro: PROVEEDORES</x:t>
        </x:is>
      </x:c>
      <x:c r="D348" s="135" t="inlineStr">
        <x:is>
          <x:t xml:space="preserve">Proveedores</x:t>
        </x:is>
      </x:c>
      <x:c r="E348" s="135" t="n"/>
      <x:c r="F348" s="135" t="inlineStr">
        <x:is>
          <x:t xml:space="preserve">Lateral</x:t>
        </x:is>
      </x:c>
      <x:c r="G348" s="135" t="inlineStr">
        <x:is>
          <x:t xml:space="preserve">Oliva Barriga, César</x:t>
        </x:is>
      </x:c>
      <x:c r="H348" s="135" t="inlineStr">
        <x:is>
          <x:t xml:space="preserve">César</x:t>
        </x:is>
      </x:c>
      <x:c r="I348" s="135" t="inlineStr">
        <x:is>
          <x:t xml:space="preserve">Oliva</x:t>
        </x:is>
      </x:c>
      <x:c r="J348" s="135" t="inlineStr">
        <x:is>
          <x:t xml:space="preserve">Barriga</x:t>
        </x:is>
      </x:c>
      <x:c r="K348" s="221" t="inlineStr">
        <x:is>
          <x:t xml:space="preserve">Pendiente</x:t>
        </x:is>
      </x:c>
      <x:c r="L348" s="135" t="inlineStr">
        <x:is>
          <x:t xml:space="preserve">Gerente Sucursal Valdivia</x:t>
        </x:is>
      </x:c>
      <x:c r="M348" s="135" t="n"/>
      <x:c r="N348" s="180" t="n">
        <x:f>IFERROR(VALUE(B348),9999)</x:f>
        <x:v>0</x:v>
      </x:c>
      <x:c r="O348" s="180" t="str">
        <x:f>IF(AND($D348=PARAMETROS!$B$2,$F348=PARAMETROS!$B$3,$G348&lt;&gt;"",UPPER(TRIM($K348))&lt;&gt;"NO"),"SI","NO")</x:f>
        <x:v>NO</x:v>
      </x:c>
      <x:c r="P348" s="180" t="str">
        <x:f>IF($O348="SI",COUNTIFS($O$2:O348,"SI"),"")</x:f>
      </x:c>
      <x:c r="Q348" s="180" t="str">
        <x:f>IF($O348="SI",IFERROR(INDEX('ASIGNACION AUTOMATICA'!$D:$D,MATCH($G348,'ASIGNACION AUTOMATICA'!$J:$J,0)),""),"")</x:f>
      </x:c>
    </x:row>
    <x:row r="349" s="127" customFormat="1" ht="12.75" customHeight="1">
      <x:c r="A349" s="139" t="n">
        <x:f>ROW()-1</x:f>
        <x:v>348</x:v>
      </x:c>
      <x:c r="B349" s="139" t="inlineStr">
        <x:is>
          <x:t xml:space="preserve">S/P</x:t>
        </x:is>
      </x:c>
      <x:c r="C349" s="139" t="inlineStr">
        <x:is>
          <x:t xml:space="preserve">Resto de fuentes / orden original del Maestro: PROVEEDORES</x:t>
        </x:is>
      </x:c>
      <x:c r="D349" s="139" t="inlineStr">
        <x:is>
          <x:t xml:space="preserve">Proveedores</x:t>
        </x:is>
      </x:c>
      <x:c r="E349" s="139" t="n"/>
      <x:c r="F349" s="139" t="inlineStr">
        <x:is>
          <x:t xml:space="preserve">Lateral</x:t>
        </x:is>
      </x:c>
      <x:c r="G349" s="139" t="inlineStr">
        <x:is>
          <x:t xml:space="preserve">Almendra, Iván</x:t>
        </x:is>
      </x:c>
      <x:c r="H349" s="139" t="inlineStr">
        <x:is>
          <x:t xml:space="preserve">Iván</x:t>
        </x:is>
      </x:c>
      <x:c r="I349" s="139" t="inlineStr">
        <x:is>
          <x:t xml:space="preserve">Almendra</x:t>
        </x:is>
      </x:c>
      <x:c r="J349" s="139" t="n"/>
      <x:c r="K349" s="221" t="inlineStr">
        <x:is>
          <x:t xml:space="preserve">Pendiente</x:t>
        </x:is>
      </x:c>
      <x:c r="L349" s="139" t="inlineStr">
        <x:is>
          <x:t xml:space="preserve">Gerente Zona Sur B. Bosch</x:t>
        </x:is>
      </x:c>
      <x:c r="M349" s="139" t="n"/>
      <x:c r="N349" s="180" t="n">
        <x:f>IFERROR(VALUE(B349),9999)</x:f>
        <x:v>0</x:v>
      </x:c>
      <x:c r="O349" s="180" t="str">
        <x:f>IF(AND($D349=PARAMETROS!$B$2,$F349=PARAMETROS!$B$3,$G349&lt;&gt;"",UPPER(TRIM($K349))&lt;&gt;"NO"),"SI","NO")</x:f>
        <x:v>NO</x:v>
      </x:c>
      <x:c r="P349" s="180" t="str">
        <x:f>IF($O349="SI",COUNTIFS($O$2:O349,"SI"),"")</x:f>
      </x:c>
      <x:c r="Q349" s="180" t="str">
        <x:f>IF($O349="SI",IFERROR(INDEX('ASIGNACION AUTOMATICA'!$D:$D,MATCH($G349,'ASIGNACION AUTOMATICA'!$J:$J,0)),""),"")</x:f>
      </x:c>
    </x:row>
    <x:row r="350" s="127" customFormat="1" ht="12.75" customHeight="1">
      <x:c r="A350" s="135" t="n">
        <x:f>ROW()-1</x:f>
        <x:v>349</x:v>
      </x:c>
      <x:c r="B350" s="135" t="inlineStr">
        <x:is>
          <x:t xml:space="preserve">S/P</x:t>
        </x:is>
      </x:c>
      <x:c r="C350" s="135" t="inlineStr">
        <x:is>
          <x:t xml:space="preserve">Resto de fuentes / orden original del Maestro: PROVEEDORES</x:t>
        </x:is>
      </x:c>
      <x:c r="D350" s="135" t="inlineStr">
        <x:is>
          <x:t xml:space="preserve">Proveedores</x:t>
        </x:is>
      </x:c>
      <x:c r="E350" s="135" t="n"/>
      <x:c r="F350" s="135" t="inlineStr">
        <x:is>
          <x:t xml:space="preserve">Lateral</x:t>
        </x:is>
      </x:c>
      <x:c r="G350" s="135" t="inlineStr">
        <x:is>
          <x:t xml:space="preserve">Garín, Gonzalo</x:t>
        </x:is>
      </x:c>
      <x:c r="H350" s="135" t="inlineStr">
        <x:is>
          <x:t xml:space="preserve">Gonzalo</x:t>
        </x:is>
      </x:c>
      <x:c r="I350" s="135" t="inlineStr">
        <x:is>
          <x:t xml:space="preserve">Garín</x:t>
        </x:is>
      </x:c>
      <x:c r="J350" s="135" t="n"/>
      <x:c r="K350" s="221" t="inlineStr">
        <x:is>
          <x:t xml:space="preserve">Pendiente</x:t>
        </x:is>
      </x:c>
      <x:c r="L350" s="135" t="inlineStr">
        <x:is>
          <x:t xml:space="preserve">Jefe de Proyecto</x:t>
        </x:is>
      </x:c>
      <x:c r="M350" s="135" t="n"/>
      <x:c r="N350" s="180" t="n">
        <x:f>IFERROR(VALUE(B350),9999)</x:f>
        <x:v>0</x:v>
      </x:c>
      <x:c r="O350" s="180" t="str">
        <x:f>IF(AND($D350=PARAMETROS!$B$2,$F350=PARAMETROS!$B$3,$G350&lt;&gt;"",UPPER(TRIM($K350))&lt;&gt;"NO"),"SI","NO")</x:f>
        <x:v>NO</x:v>
      </x:c>
      <x:c r="P350" s="180" t="str">
        <x:f>IF($O350="SI",COUNTIFS($O$2:O350,"SI"),"")</x:f>
      </x:c>
      <x:c r="Q350" s="180" t="str">
        <x:f>IF($O350="SI",IFERROR(INDEX('ASIGNACION AUTOMATICA'!$D:$D,MATCH($G350,'ASIGNACION AUTOMATICA'!$J:$J,0)),""),"")</x:f>
      </x:c>
    </x:row>
    <x:row r="351" s="127" customFormat="1" ht="12.75" customHeight="1">
      <x:c r="A351" s="139" t="n">
        <x:f>ROW()-1</x:f>
        <x:v>350</x:v>
      </x:c>
      <x:c r="B351" s="139" t="inlineStr">
        <x:is>
          <x:t xml:space="preserve">S/P</x:t>
        </x:is>
      </x:c>
      <x:c r="C351" s="139" t="inlineStr">
        <x:is>
          <x:t xml:space="preserve">Resto de fuentes / orden original del Maestro: PROVEEDORES</x:t>
        </x:is>
      </x:c>
      <x:c r="D351" s="139" t="inlineStr">
        <x:is>
          <x:t xml:space="preserve">Proveedores</x:t>
        </x:is>
      </x:c>
      <x:c r="E351" s="139" t="n"/>
      <x:c r="F351" s="139" t="inlineStr">
        <x:is>
          <x:t xml:space="preserve">Lateral</x:t>
        </x:is>
      </x:c>
      <x:c r="G351" s="139" t="inlineStr">
        <x:is>
          <x:t xml:space="preserve">Swett Swett, José Miguel</x:t>
        </x:is>
      </x:c>
      <x:c r="H351" s="139" t="inlineStr">
        <x:is>
          <x:t xml:space="preserve">José Miguel</x:t>
        </x:is>
      </x:c>
      <x:c r="I351" s="139" t="inlineStr">
        <x:is>
          <x:t xml:space="preserve">Swett</x:t>
        </x:is>
      </x:c>
      <x:c r="J351" s="139" t="inlineStr">
        <x:is>
          <x:t xml:space="preserve">Swett</x:t>
        </x:is>
      </x:c>
      <x:c r="K351" s="221" t="inlineStr">
        <x:is>
          <x:t xml:space="preserve">Pendiente</x:t>
        </x:is>
      </x:c>
      <x:c r="L351" s="139" t="inlineStr">
        <x:is>
          <x:t xml:space="preserve">Jefe de Proyecto</x:t>
        </x:is>
      </x:c>
      <x:c r="M351" s="139" t="n"/>
      <x:c r="N351" s="180" t="n">
        <x:f>IFERROR(VALUE(B351),9999)</x:f>
        <x:v>0</x:v>
      </x:c>
      <x:c r="O351" s="180" t="str">
        <x:f>IF(AND($D351=PARAMETROS!$B$2,$F351=PARAMETROS!$B$3,$G351&lt;&gt;"",UPPER(TRIM($K351))&lt;&gt;"NO"),"SI","NO")</x:f>
        <x:v>NO</x:v>
      </x:c>
      <x:c r="P351" s="180" t="str">
        <x:f>IF($O351="SI",COUNTIFS($O$2:O351,"SI"),"")</x:f>
      </x:c>
      <x:c r="Q351" s="180" t="str">
        <x:f>IF($O351="SI",IFERROR(INDEX('ASIGNACION AUTOMATICA'!$D:$D,MATCH($G351,'ASIGNACION AUTOMATICA'!$J:$J,0)),""),"")</x:f>
      </x:c>
    </x:row>
    <x:row r="352" s="127" customFormat="1" ht="12.75" customHeight="1">
      <x:c r="A352" s="135" t="n">
        <x:f>ROW()-1</x:f>
        <x:v>351</x:v>
      </x:c>
      <x:c r="B352" s="135" t="inlineStr">
        <x:is>
          <x:t xml:space="preserve">S/P</x:t>
        </x:is>
      </x:c>
      <x:c r="C352" s="135" t="inlineStr">
        <x:is>
          <x:t xml:space="preserve">Resto de fuentes / orden original del Maestro: PROVEEDORES</x:t>
        </x:is>
      </x:c>
      <x:c r="D352" s="135" t="inlineStr">
        <x:is>
          <x:t xml:space="preserve">Proveedores</x:t>
        </x:is>
      </x:c>
      <x:c r="E352" s="135" t="n"/>
      <x:c r="F352" s="135" t="inlineStr">
        <x:is>
          <x:t xml:space="preserve">Lateral</x:t>
        </x:is>
      </x:c>
      <x:c r="G352" s="135" t="inlineStr">
        <x:is>
          <x:t xml:space="preserve">Contreras, Ricardo</x:t>
        </x:is>
      </x:c>
      <x:c r="H352" s="135" t="inlineStr">
        <x:is>
          <x:t xml:space="preserve">Ricardo</x:t>
        </x:is>
      </x:c>
      <x:c r="I352" s="135" t="inlineStr">
        <x:is>
          <x:t xml:space="preserve">Contreras</x:t>
        </x:is>
      </x:c>
      <x:c r="J352" s="135" t="n"/>
      <x:c r="K352" s="221" t="inlineStr">
        <x:is>
          <x:t xml:space="preserve">Pendiente</x:t>
        </x:is>
      </x:c>
      <x:c r="L352" s="135" t="inlineStr">
        <x:is>
          <x:t xml:space="preserve">Jefe de Proyecto</x:t>
        </x:is>
      </x:c>
      <x:c r="M352" s="135" t="n"/>
      <x:c r="N352" s="180" t="n">
        <x:f>IFERROR(VALUE(B352),9999)</x:f>
        <x:v>0</x:v>
      </x:c>
      <x:c r="O352" s="180" t="str">
        <x:f>IF(AND($D352=PARAMETROS!$B$2,$F352=PARAMETROS!$B$3,$G352&lt;&gt;"",UPPER(TRIM($K352))&lt;&gt;"NO"),"SI","NO")</x:f>
        <x:v>NO</x:v>
      </x:c>
      <x:c r="P352" s="180" t="str">
        <x:f>IF($O352="SI",COUNTIFS($O$2:O352,"SI"),"")</x:f>
      </x:c>
      <x:c r="Q352" s="180" t="str">
        <x:f>IF($O352="SI",IFERROR(INDEX('ASIGNACION AUTOMATICA'!$D:$D,MATCH($G352,'ASIGNACION AUTOMATICA'!$J:$J,0)),""),"")</x:f>
      </x:c>
    </x:row>
    <x:row r="353" s="127" customFormat="1" ht="12.75" customHeight="1">
      <x:c r="A353" s="139" t="n">
        <x:f>ROW()-1</x:f>
        <x:v>352</x:v>
      </x:c>
      <x:c r="B353" s="139" t="inlineStr">
        <x:is>
          <x:t xml:space="preserve">S/P</x:t>
        </x:is>
      </x:c>
      <x:c r="C353" s="139" t="inlineStr">
        <x:is>
          <x:t xml:space="preserve">Resto de fuentes / orden original del Maestro: PROVEEDORES</x:t>
        </x:is>
      </x:c>
      <x:c r="D353" s="139" t="inlineStr">
        <x:is>
          <x:t xml:space="preserve">Proveedores</x:t>
        </x:is>
      </x:c>
      <x:c r="E353" s="139" t="n"/>
      <x:c r="F353" s="139" t="inlineStr">
        <x:is>
          <x:t xml:space="preserve">VIP</x:t>
        </x:is>
      </x:c>
      <x:c r="G353" s="139" t="inlineStr">
        <x:is>
          <x:t xml:space="preserve">Fraga, José</x:t>
        </x:is>
      </x:c>
      <x:c r="H353" s="139" t="inlineStr">
        <x:is>
          <x:t xml:space="preserve">José</x:t>
        </x:is>
      </x:c>
      <x:c r="I353" s="139" t="inlineStr">
        <x:is>
          <x:t xml:space="preserve">Fraga</x:t>
        </x:is>
      </x:c>
      <x:c r="J353" s="139" t="n"/>
      <x:c r="K353" s="221" t="inlineStr">
        <x:is>
          <x:t xml:space="preserve">Pendiente</x:t>
        </x:is>
      </x:c>
      <x:c r="L353" s="139" t="inlineStr">
        <x:is>
          <x:t xml:space="preserve">Jefe de Prpyecto</x:t>
        </x:is>
      </x:c>
      <x:c r="M353" s="139" t="n"/>
      <x:c r="N353" s="180" t="n">
        <x:f>IFERROR(VALUE(B353),9999)</x:f>
        <x:v>0</x:v>
      </x:c>
      <x:c r="O353" s="180" t="str">
        <x:f>IF(AND($D353=PARAMETROS!$B$2,$F353=PARAMETROS!$B$3,$G353&lt;&gt;"",UPPER(TRIM($K353))&lt;&gt;"NO"),"SI","NO")</x:f>
        <x:v>NO</x:v>
      </x:c>
      <x:c r="P353" s="180" t="str">
        <x:f>IF($O353="SI",COUNTIFS($O$2:O353,"SI"),"")</x:f>
      </x:c>
      <x:c r="Q353" s="180" t="str">
        <x:f>IF($O353="SI",IFERROR(INDEX('ASIGNACION AUTOMATICA'!$D:$D,MATCH($G353,'ASIGNACION AUTOMATICA'!$J:$J,0)),""),"")</x:f>
      </x:c>
    </x:row>
    <x:row r="354" s="127" customFormat="1" ht="12.75" customHeight="1">
      <x:c r="A354" s="135" t="n">
        <x:f>ROW()-1</x:f>
        <x:v>353</x:v>
      </x:c>
      <x:c r="B354" s="135" t="inlineStr">
        <x:is>
          <x:t xml:space="preserve">S/P</x:t>
        </x:is>
      </x:c>
      <x:c r="C354" s="135" t="inlineStr">
        <x:is>
          <x:t xml:space="preserve">Resto de fuentes / orden original del Maestro: PROVEEDORES</x:t>
        </x:is>
      </x:c>
      <x:c r="D354" s="135" t="inlineStr">
        <x:is>
          <x:t xml:space="preserve">Proveedores</x:t>
        </x:is>
      </x:c>
      <x:c r="E354" s="135" t="n"/>
      <x:c r="F354" s="135" t="inlineStr">
        <x:is>
          <x:t xml:space="preserve">Lateral</x:t>
        </x:is>
      </x:c>
      <x:c r="G354" s="135" t="inlineStr">
        <x:is>
          <x:t xml:space="preserve">Millan Orellana, Jorge</x:t>
        </x:is>
      </x:c>
      <x:c r="H354" s="135" t="inlineStr">
        <x:is>
          <x:t xml:space="preserve">Jorge</x:t>
        </x:is>
      </x:c>
      <x:c r="I354" s="135" t="inlineStr">
        <x:is>
          <x:t xml:space="preserve">Millan</x:t>
        </x:is>
      </x:c>
      <x:c r="J354" s="135" t="inlineStr">
        <x:is>
          <x:t xml:space="preserve">Orellana</x:t>
        </x:is>
      </x:c>
      <x:c r="K354" s="221" t="inlineStr">
        <x:is>
          <x:t xml:space="preserve">Pendiente</x:t>
        </x:is>
      </x:c>
      <x:c r="L354" s="135" t="inlineStr">
        <x:is>
          <x:t xml:space="preserve">Jefe Sucursal Concepción</x:t>
        </x:is>
      </x:c>
      <x:c r="M354" s="135" t="n"/>
      <x:c r="N354" s="180" t="n">
        <x:f>IFERROR(VALUE(B354),9999)</x:f>
        <x:v>0</x:v>
      </x:c>
      <x:c r="O354" s="180" t="str">
        <x:f>IF(AND($D354=PARAMETROS!$B$2,$F354=PARAMETROS!$B$3,$G354&lt;&gt;"",UPPER(TRIM($K354))&lt;&gt;"NO"),"SI","NO")</x:f>
        <x:v>NO</x:v>
      </x:c>
      <x:c r="P354" s="180" t="str">
        <x:f>IF($O354="SI",COUNTIFS($O$2:O354,"SI"),"")</x:f>
      </x:c>
      <x:c r="Q354" s="180" t="str">
        <x:f>IF($O354="SI",IFERROR(INDEX('ASIGNACION AUTOMATICA'!$D:$D,MATCH($G354,'ASIGNACION AUTOMATICA'!$J:$J,0)),""),"")</x:f>
      </x:c>
    </x:row>
    <x:row r="355" s="127" customFormat="1" ht="12.75" customHeight="1">
      <x:c r="A355" s="139" t="n">
        <x:f>ROW()-1</x:f>
        <x:v>354</x:v>
      </x:c>
      <x:c r="B355" s="139" t="inlineStr">
        <x:is>
          <x:t xml:space="preserve">S/P</x:t>
        </x:is>
      </x:c>
      <x:c r="C355" s="139" t="inlineStr">
        <x:is>
          <x:t xml:space="preserve">Resto de fuentes / orden original del Maestro: PROVEEDORES</x:t>
        </x:is>
      </x:c>
      <x:c r="D355" s="139" t="inlineStr">
        <x:is>
          <x:t xml:space="preserve">Proveedores</x:t>
        </x:is>
      </x:c>
      <x:c r="E355" s="139" t="inlineStr">
        <x:is>
          <x:t xml:space="preserve">Rector</x:t>
        </x:is>
      </x:c>
      <x:c r="F355" s="139" t="inlineStr">
        <x:is>
          <x:t xml:space="preserve">VIP</x:t>
        </x:is>
      </x:c>
      <x:c r="G355" s="139" t="inlineStr">
        <x:is>
          <x:t xml:space="preserve">Parker Parker, Leif Parker</x:t>
        </x:is>
      </x:c>
      <x:c r="H355" s="139" t="inlineStr">
        <x:is>
          <x:t xml:space="preserve">Leif Parker</x:t>
        </x:is>
      </x:c>
      <x:c r="I355" s="139" t="inlineStr">
        <x:is>
          <x:t xml:space="preserve">Parker</x:t>
        </x:is>
      </x:c>
      <x:c r="J355" s="139" t="inlineStr">
        <x:is>
          <x:t xml:space="preserve">Parker</x:t>
        </x:is>
      </x:c>
      <x:c r="K355" s="221" t="inlineStr">
        <x:is>
          <x:t xml:space="preserve">Pendiente</x:t>
        </x:is>
      </x:c>
      <x:c r="L355" s="139" t="inlineStr">
        <x:is>
          <x:t xml:space="preserve">Managing Director</x:t>
        </x:is>
      </x:c>
      <x:c r="M355" s="139" t="n"/>
      <x:c r="N355" s="180" t="n">
        <x:f>IFERROR(VALUE(B355),9999)</x:f>
        <x:v>0</x:v>
      </x:c>
      <x:c r="O355" s="180" t="str">
        <x:f>IF(AND($D355=PARAMETROS!$B$2,$F355=PARAMETROS!$B$3,$G355&lt;&gt;"",UPPER(TRIM($K355))&lt;&gt;"NO"),"SI","NO")</x:f>
        <x:v>NO</x:v>
      </x:c>
      <x:c r="P355" s="180" t="str">
        <x:f>IF($O355="SI",COUNTIFS($O$2:O355,"SI"),"")</x:f>
      </x:c>
      <x:c r="Q355" s="180" t="str">
        <x:f>IF($O355="SI",IFERROR(INDEX('ASIGNACION AUTOMATICA'!$D:$D,MATCH($G355,'ASIGNACION AUTOMATICA'!$J:$J,0)),""),"")</x:f>
      </x:c>
    </x:row>
    <x:row r="356" s="127" customFormat="1" ht="12.75" customHeight="1">
      <x:c r="A356" s="135" t="n">
        <x:f>ROW()-1</x:f>
        <x:v>355</x:v>
      </x:c>
      <x:c r="B356" s="135" t="inlineStr">
        <x:is>
          <x:t xml:space="preserve">S/P</x:t>
        </x:is>
      </x:c>
      <x:c r="C356" s="135" t="inlineStr">
        <x:is>
          <x:t xml:space="preserve">Resto de fuentes / orden original del Maestro: PROVEEDORES</x:t>
        </x:is>
      </x:c>
      <x:c r="D356" s="135" t="inlineStr">
        <x:is>
          <x:t xml:space="preserve">Proveedores</x:t>
        </x:is>
      </x:c>
      <x:c r="E356" s="135" t="n"/>
      <x:c r="F356" s="135" t="inlineStr">
        <x:is>
          <x:t xml:space="preserve">VIP</x:t>
        </x:is>
      </x:c>
      <x:c r="G356" s="135" t="inlineStr">
        <x:is>
          <x:t xml:space="preserve">Sarmento, Fernanda</x:t>
        </x:is>
      </x:c>
      <x:c r="H356" s="135" t="inlineStr">
        <x:is>
          <x:t xml:space="preserve">Fernanda</x:t>
        </x:is>
      </x:c>
      <x:c r="I356" s="135" t="inlineStr">
        <x:is>
          <x:t xml:space="preserve">Sarmento</x:t>
        </x:is>
      </x:c>
      <x:c r="J356" s="135" t="n"/>
      <x:c r="K356" s="221" t="inlineStr">
        <x:is>
          <x:t xml:space="preserve">Pendiente</x:t>
        </x:is>
      </x:c>
      <x:c r="L356" s="135" t="inlineStr">
        <x:is>
          <x:t xml:space="preserve">Area Manager - Maritime Sputh América</x:t>
        </x:is>
      </x:c>
      <x:c r="M356" s="135" t="n"/>
      <x:c r="N356" s="180" t="n">
        <x:f>IFERROR(VALUE(B356),9999)</x:f>
        <x:v>0</x:v>
      </x:c>
      <x:c r="O356" s="180" t="str">
        <x:f>IF(AND($D356=PARAMETROS!$B$2,$F356=PARAMETROS!$B$3,$G356&lt;&gt;"",UPPER(TRIM($K356))&lt;&gt;"NO"),"SI","NO")</x:f>
        <x:v>NO</x:v>
      </x:c>
      <x:c r="P356" s="180" t="str">
        <x:f>IF($O356="SI",COUNTIFS($O$2:O356,"SI"),"")</x:f>
      </x:c>
      <x:c r="Q356" s="180" t="str">
        <x:f>IF($O356="SI",IFERROR(INDEX('ASIGNACION AUTOMATICA'!$D:$D,MATCH($G356,'ASIGNACION AUTOMATICA'!$J:$J,0)),""),"")</x:f>
      </x:c>
    </x:row>
    <x:row r="357" s="127" customFormat="1" ht="12.75" customHeight="1">
      <x:c r="A357" s="139" t="n">
        <x:f>ROW()-1</x:f>
        <x:v>356</x:v>
      </x:c>
      <x:c r="B357" s="139" t="inlineStr">
        <x:is>
          <x:t xml:space="preserve">S/P</x:t>
        </x:is>
      </x:c>
      <x:c r="C357" s="139" t="inlineStr">
        <x:is>
          <x:t xml:space="preserve">Resto de fuentes / orden original del Maestro: PROVEEDORES</x:t>
        </x:is>
      </x:c>
      <x:c r="D357" s="139" t="inlineStr">
        <x:is>
          <x:t xml:space="preserve">Proveedores</x:t>
        </x:is>
      </x:c>
      <x:c r="E357" s="139" t="n"/>
      <x:c r="F357" s="139" t="inlineStr">
        <x:is>
          <x:t xml:space="preserve">VIP</x:t>
        </x:is>
      </x:c>
      <x:c r="G357" s="139" t="inlineStr">
        <x:is>
          <x:t xml:space="preserve">Llago Hermida, Antonio José</x:t>
        </x:is>
      </x:c>
      <x:c r="H357" s="139" t="inlineStr">
        <x:is>
          <x:t xml:space="preserve">Antonio José</x:t>
        </x:is>
      </x:c>
      <x:c r="I357" s="139" t="inlineStr">
        <x:is>
          <x:t xml:space="preserve">Llago</x:t>
        </x:is>
      </x:c>
      <x:c r="J357" s="139" t="inlineStr">
        <x:is>
          <x:t xml:space="preserve">Hermida</x:t>
        </x:is>
      </x:c>
      <x:c r="K357" s="221" t="inlineStr">
        <x:is>
          <x:t xml:space="preserve">Pendiente</x:t>
        </x:is>
      </x:c>
      <x:c r="L357" s="139" t="inlineStr">
        <x:is>
          <x:t xml:space="preserve">Ceo</x:t>
        </x:is>
      </x:c>
      <x:c r="M357" s="139" t="n"/>
      <x:c r="N357" s="180" t="n">
        <x:f>IFERROR(VALUE(B357),9999)</x:f>
        <x:v>0</x:v>
      </x:c>
      <x:c r="O357" s="180" t="str">
        <x:f>IF(AND($D357=PARAMETROS!$B$2,$F357=PARAMETROS!$B$3,$G357&lt;&gt;"",UPPER(TRIM($K357))&lt;&gt;"NO"),"SI","NO")</x:f>
        <x:v>NO</x:v>
      </x:c>
      <x:c r="P357" s="180" t="str">
        <x:f>IF($O357="SI",COUNTIFS($O$2:O357,"SI"),"")</x:f>
      </x:c>
      <x:c r="Q357" s="180" t="str">
        <x:f>IF($O357="SI",IFERROR(INDEX('ASIGNACION AUTOMATICA'!$D:$D,MATCH($G357,'ASIGNACION AUTOMATICA'!$J:$J,0)),""),"")</x:f>
      </x:c>
    </x:row>
    <x:row r="358" s="127" customFormat="1" ht="12.75" customHeight="1">
      <x:c r="A358" s="135" t="n">
        <x:f>ROW()-1</x:f>
        <x:v>357</x:v>
      </x:c>
      <x:c r="B358" s="135" t="inlineStr">
        <x:is>
          <x:t xml:space="preserve">S/P</x:t>
        </x:is>
      </x:c>
      <x:c r="C358" s="135" t="inlineStr">
        <x:is>
          <x:t xml:space="preserve">Resto de fuentes / orden original del Maestro: PROVEEDORES</x:t>
        </x:is>
      </x:c>
      <x:c r="D358" s="135" t="inlineStr">
        <x:is>
          <x:t xml:space="preserve">Proveedores</x:t>
        </x:is>
      </x:c>
      <x:c r="E358" s="135" t="n"/>
      <x:c r="F358" s="135" t="inlineStr">
        <x:is>
          <x:t xml:space="preserve">VIP</x:t>
        </x:is>
      </x:c>
      <x:c r="G358" s="135" t="inlineStr">
        <x:is>
          <x:t xml:space="preserve">Catanzato, Benedetto</x:t>
        </x:is>
      </x:c>
      <x:c r="H358" s="135" t="inlineStr">
        <x:is>
          <x:t xml:space="preserve">Benedetto</x:t>
        </x:is>
      </x:c>
      <x:c r="I358" s="135" t="inlineStr">
        <x:is>
          <x:t xml:space="preserve">Catanzato</x:t>
        </x:is>
      </x:c>
      <x:c r="J358" s="135" t="n"/>
      <x:c r="K358" s="221" t="inlineStr">
        <x:is>
          <x:t xml:space="preserve">Pendiente</x:t>
        </x:is>
      </x:c>
      <x:c r="L358" s="135" t="inlineStr">
        <x:is>
          <x:t xml:space="preserve">Ceo</x:t>
        </x:is>
      </x:c>
      <x:c r="M358" s="135" t="n"/>
      <x:c r="N358" s="180" t="n">
        <x:f>IFERROR(VALUE(B358),9999)</x:f>
        <x:v>0</x:v>
      </x:c>
      <x:c r="O358" s="180" t="str">
        <x:f>IF(AND($D358=PARAMETROS!$B$2,$F358=PARAMETROS!$B$3,$G358&lt;&gt;"",UPPER(TRIM($K358))&lt;&gt;"NO"),"SI","NO")</x:f>
        <x:v>NO</x:v>
      </x:c>
      <x:c r="P358" s="180" t="str">
        <x:f>IF($O358="SI",COUNTIFS($O$2:O358,"SI"),"")</x:f>
      </x:c>
      <x:c r="Q358" s="180" t="str">
        <x:f>IF($O358="SI",IFERROR(INDEX('ASIGNACION AUTOMATICA'!$D:$D,MATCH($G358,'ASIGNACION AUTOMATICA'!$J:$J,0)),""),"")</x:f>
      </x:c>
    </x:row>
    <x:row r="359" s="127" customFormat="1" ht="12.75" customHeight="1">
      <x:c r="A359" s="139" t="n">
        <x:f>ROW()-1</x:f>
        <x:v>358</x:v>
      </x:c>
      <x:c r="B359" s="139" t="inlineStr">
        <x:is>
          <x:t xml:space="preserve">S/P</x:t>
        </x:is>
      </x:c>
      <x:c r="C359" s="139" t="inlineStr">
        <x:is>
          <x:t xml:space="preserve">Resto de fuentes / orden original del Maestro: PROVEEDORES</x:t>
        </x:is>
      </x:c>
      <x:c r="D359" s="139" t="inlineStr">
        <x:is>
          <x:t xml:space="preserve">Proveedores</x:t>
        </x:is>
      </x:c>
      <x:c r="E359" s="139" t="n"/>
      <x:c r="F359" s="139" t="inlineStr">
        <x:is>
          <x:t xml:space="preserve">VIP</x:t>
        </x:is>
      </x:c>
      <x:c r="G359" s="139" t="inlineStr">
        <x:is>
          <x:t xml:space="preserve">Ullbro, Björn</x:t>
        </x:is>
      </x:c>
      <x:c r="H359" s="139" t="inlineStr">
        <x:is>
          <x:t xml:space="preserve">Björn</x:t>
        </x:is>
      </x:c>
      <x:c r="I359" s="139" t="inlineStr">
        <x:is>
          <x:t xml:space="preserve">Ullbro</x:t>
        </x:is>
      </x:c>
      <x:c r="J359" s="139" t="n"/>
      <x:c r="K359" s="221" t="inlineStr">
        <x:is>
          <x:t xml:space="preserve">Pendiente</x:t>
        </x:is>
      </x:c>
      <x:c r="L359" s="139" t="inlineStr">
        <x:is>
          <x:t xml:space="preserve">Ceo</x:t>
        </x:is>
      </x:c>
      <x:c r="M359" s="139" t="n"/>
      <x:c r="N359" s="180" t="n">
        <x:f>IFERROR(VALUE(B359),9999)</x:f>
        <x:v>0</x:v>
      </x:c>
      <x:c r="O359" s="180" t="str">
        <x:f>IF(AND($D359=PARAMETROS!$B$2,$F359=PARAMETROS!$B$3,$G359&lt;&gt;"",UPPER(TRIM($K359))&lt;&gt;"NO"),"SI","NO")</x:f>
        <x:v>NO</x:v>
      </x:c>
      <x:c r="P359" s="180" t="str">
        <x:f>IF($O359="SI",COUNTIFS($O$2:O359,"SI"),"")</x:f>
      </x:c>
      <x:c r="Q359" s="180" t="str">
        <x:f>IF($O359="SI",IFERROR(INDEX('ASIGNACION AUTOMATICA'!$D:$D,MATCH($G359,'ASIGNACION AUTOMATICA'!$J:$J,0)),""),"")</x:f>
      </x:c>
    </x:row>
    <x:row r="360" s="127" customFormat="1" ht="12.75" customHeight="1">
      <x:c r="A360" s="135" t="n">
        <x:f>ROW()-1</x:f>
        <x:v>359</x:v>
      </x:c>
      <x:c r="B360" s="135" t="inlineStr">
        <x:is>
          <x:t xml:space="preserve">S/P</x:t>
        </x:is>
      </x:c>
      <x:c r="C360" s="135" t="inlineStr">
        <x:is>
          <x:t xml:space="preserve">Resto de fuentes / orden original del Maestro: PROVEEDORES</x:t>
        </x:is>
      </x:c>
      <x:c r="D360" s="135" t="inlineStr">
        <x:is>
          <x:t xml:space="preserve">Proveedores</x:t>
        </x:is>
      </x:c>
      <x:c r="E360" s="135" t="n"/>
      <x:c r="F360" s="135" t="inlineStr">
        <x:is>
          <x:t xml:space="preserve">VIP</x:t>
        </x:is>
      </x:c>
      <x:c r="G360" s="135" t="inlineStr">
        <x:is>
          <x:t xml:space="preserve">González, Carlos</x:t>
        </x:is>
      </x:c>
      <x:c r="H360" s="135" t="inlineStr">
        <x:is>
          <x:t xml:space="preserve">Carlos</x:t>
        </x:is>
      </x:c>
      <x:c r="I360" s="135" t="inlineStr">
        <x:is>
          <x:t xml:space="preserve">González</x:t>
        </x:is>
      </x:c>
      <x:c r="J360" s="135" t="n"/>
      <x:c r="K360" s="221" t="inlineStr">
        <x:is>
          <x:t xml:space="preserve">Pendiente</x:t>
        </x:is>
      </x:c>
      <x:c r="L360" s="135" t="inlineStr">
        <x:is>
          <x:t xml:space="preserve">Ceo</x:t>
        </x:is>
      </x:c>
      <x:c r="M360" s="135" t="n"/>
      <x:c r="N360" s="180" t="n">
        <x:f>IFERROR(VALUE(B360),9999)</x:f>
        <x:v>0</x:v>
      </x:c>
      <x:c r="O360" s="180" t="str">
        <x:f>IF(AND($D360=PARAMETROS!$B$2,$F360=PARAMETROS!$B$3,$G360&lt;&gt;"",UPPER(TRIM($K360))&lt;&gt;"NO"),"SI","NO")</x:f>
        <x:v>NO</x:v>
      </x:c>
      <x:c r="P360" s="180" t="str">
        <x:f>IF($O360="SI",COUNTIFS($O$2:O360,"SI"),"")</x:f>
      </x:c>
      <x:c r="Q360" s="180" t="str">
        <x:f>IF($O360="SI",IFERROR(INDEX('ASIGNACION AUTOMATICA'!$D:$D,MATCH($G360,'ASIGNACION AUTOMATICA'!$J:$J,0)),""),"")</x:f>
      </x:c>
    </x:row>
    <x:row r="361" s="127" customFormat="1" ht="12.75" customHeight="1">
      <x:c r="A361" s="139" t="n">
        <x:f>ROW()-1</x:f>
        <x:v>360</x:v>
      </x:c>
      <x:c r="B361" s="139" t="inlineStr">
        <x:is>
          <x:t xml:space="preserve">S/P</x:t>
        </x:is>
      </x:c>
      <x:c r="C361" s="139" t="inlineStr">
        <x:is>
          <x:t xml:space="preserve">Resto de fuentes / orden original del Maestro: PROVEEDORES</x:t>
        </x:is>
      </x:c>
      <x:c r="D361" s="139" t="inlineStr">
        <x:is>
          <x:t xml:space="preserve">Proveedores</x:t>
        </x:is>
      </x:c>
      <x:c r="E361" s="139" t="n"/>
      <x:c r="F361" s="139" t="inlineStr">
        <x:is>
          <x:t xml:space="preserve">VIP</x:t>
        </x:is>
      </x:c>
      <x:c r="G361" s="139" t="inlineStr">
        <x:is>
          <x:t xml:space="preserve">Cook, Mark</x:t>
        </x:is>
      </x:c>
      <x:c r="H361" s="139" t="inlineStr">
        <x:is>
          <x:t xml:space="preserve">Mark</x:t>
        </x:is>
      </x:c>
      <x:c r="I361" s="139" t="inlineStr">
        <x:is>
          <x:t xml:space="preserve">Cook</x:t>
        </x:is>
      </x:c>
      <x:c r="J361" s="139" t="n"/>
      <x:c r="K361" s="221" t="inlineStr">
        <x:is>
          <x:t xml:space="preserve">Pendiente</x:t>
        </x:is>
      </x:c>
      <x:c r="L361" s="139" t="inlineStr">
        <x:is>
          <x:t xml:space="preserve">Chief Technical Officer</x:t>
        </x:is>
      </x:c>
      <x:c r="M361" s="139" t="n"/>
      <x:c r="N361" s="180" t="n">
        <x:f>IFERROR(VALUE(B361),9999)</x:f>
        <x:v>0</x:v>
      </x:c>
      <x:c r="O361" s="180" t="str">
        <x:f>IF(AND($D361=PARAMETROS!$B$2,$F361=PARAMETROS!$B$3,$G361&lt;&gt;"",UPPER(TRIM($K361))&lt;&gt;"NO"),"SI","NO")</x:f>
        <x:v>NO</x:v>
      </x:c>
      <x:c r="P361" s="180" t="str">
        <x:f>IF($O361="SI",COUNTIFS($O$2:O361,"SI"),"")</x:f>
      </x:c>
      <x:c r="Q361" s="180" t="str">
        <x:f>IF($O361="SI",IFERROR(INDEX('ASIGNACION AUTOMATICA'!$D:$D,MATCH($G361,'ASIGNACION AUTOMATICA'!$J:$J,0)),""),"")</x:f>
      </x:c>
    </x:row>
    <x:row r="362" s="127" customFormat="1" ht="12.75" customHeight="1">
      <x:c r="A362" s="135" t="n">
        <x:f>ROW()-1</x:f>
        <x:v>361</x:v>
      </x:c>
      <x:c r="B362" s="135" t="inlineStr">
        <x:is>
          <x:t xml:space="preserve">S/P</x:t>
        </x:is>
      </x:c>
      <x:c r="C362" s="135" t="inlineStr">
        <x:is>
          <x:t xml:space="preserve">Resto de fuentes / orden original del Maestro: PROVEEDORES</x:t>
        </x:is>
      </x:c>
      <x:c r="D362" s="135" t="inlineStr">
        <x:is>
          <x:t xml:space="preserve">Proveedores</x:t>
        </x:is>
      </x:c>
      <x:c r="E362" s="135" t="n"/>
      <x:c r="F362" s="135" t="inlineStr">
        <x:is>
          <x:t xml:space="preserve">VIP</x:t>
        </x:is>
      </x:c>
      <x:c r="G362" s="135" t="inlineStr">
        <x:is>
          <x:t xml:space="preserve">Enzo Virgilio Virgilio, Enzo</x:t>
        </x:is>
      </x:c>
      <x:c r="H362" s="135" t="inlineStr">
        <x:is>
          <x:t xml:space="preserve">Enzo</x:t>
        </x:is>
      </x:c>
      <x:c r="I362" s="135" t="inlineStr">
        <x:is>
          <x:t xml:space="preserve">Enzo Virgilio</x:t>
        </x:is>
      </x:c>
      <x:c r="J362" s="135" t="inlineStr">
        <x:is>
          <x:t xml:space="preserve">Virgilio</x:t>
        </x:is>
      </x:c>
      <x:c r="K362" s="221" t="inlineStr">
        <x:is>
          <x:t xml:space="preserve">Pendiente</x:t>
        </x:is>
      </x:c>
      <x:c r="L362" s="135" t="inlineStr">
        <x:is>
          <x:t xml:space="preserve">Commercial Project Manager</x:t>
        </x:is>
      </x:c>
      <x:c r="M362" s="135" t="n"/>
      <x:c r="N362" s="180" t="n">
        <x:f>IFERROR(VALUE(B362),9999)</x:f>
        <x:v>0</x:v>
      </x:c>
      <x:c r="O362" s="180" t="str">
        <x:f>IF(AND($D362=PARAMETROS!$B$2,$F362=PARAMETROS!$B$3,$G362&lt;&gt;"",UPPER(TRIM($K362))&lt;&gt;"NO"),"SI","NO")</x:f>
        <x:v>NO</x:v>
      </x:c>
      <x:c r="P362" s="180" t="str">
        <x:f>IF($O362="SI",COUNTIFS($O$2:O362,"SI"),"")</x:f>
      </x:c>
      <x:c r="Q362" s="180" t="str">
        <x:f>IF($O362="SI",IFERROR(INDEX('ASIGNACION AUTOMATICA'!$D:$D,MATCH($G362,'ASIGNACION AUTOMATICA'!$J:$J,0)),""),"")</x:f>
      </x:c>
    </x:row>
    <x:row r="363" s="127" customFormat="1" ht="12.75" customHeight="1">
      <x:c r="A363" s="139" t="n">
        <x:f>ROW()-1</x:f>
        <x:v>362</x:v>
      </x:c>
      <x:c r="B363" s="139" t="inlineStr">
        <x:is>
          <x:t xml:space="preserve">S/P</x:t>
        </x:is>
      </x:c>
      <x:c r="C363" s="139" t="inlineStr">
        <x:is>
          <x:t xml:space="preserve">Resto de fuentes / orden original del Maestro: PROVEEDORES</x:t>
        </x:is>
      </x:c>
      <x:c r="D363" s="139" t="inlineStr">
        <x:is>
          <x:t xml:space="preserve">Proveedores</x:t>
        </x:is>
      </x:c>
      <x:c r="E363" s="139" t="n"/>
      <x:c r="F363" s="139" t="inlineStr">
        <x:is>
          <x:t xml:space="preserve">VIP</x:t>
        </x:is>
      </x:c>
      <x:c r="G363" s="139" t="inlineStr">
        <x:is>
          <x:t xml:space="preserve">Guerrero Salgado, Pablo</x:t>
        </x:is>
      </x:c>
      <x:c r="H363" s="139" t="inlineStr">
        <x:is>
          <x:t xml:space="preserve">Pablo</x:t>
        </x:is>
      </x:c>
      <x:c r="I363" s="139" t="inlineStr">
        <x:is>
          <x:t xml:space="preserve">Guerrero</x:t>
        </x:is>
      </x:c>
      <x:c r="J363" s="139" t="inlineStr">
        <x:is>
          <x:t xml:space="preserve">Salgado</x:t>
        </x:is>
      </x:c>
      <x:c r="K363" s="221" t="inlineStr">
        <x:is>
          <x:t xml:space="preserve">Pendiente</x:t>
        </x:is>
      </x:c>
      <x:c r="L363" s="139" t="inlineStr">
        <x:is>
          <x:t xml:space="preserve">Coo</x:t>
        </x:is>
      </x:c>
      <x:c r="M363" s="139" t="n"/>
      <x:c r="N363" s="180" t="n">
        <x:f>IFERROR(VALUE(B363),9999)</x:f>
        <x:v>0</x:v>
      </x:c>
      <x:c r="O363" s="180" t="str">
        <x:f>IF(AND($D363=PARAMETROS!$B$2,$F363=PARAMETROS!$B$3,$G363&lt;&gt;"",UPPER(TRIM($K363))&lt;&gt;"NO"),"SI","NO")</x:f>
        <x:v>NO</x:v>
      </x:c>
      <x:c r="P363" s="180" t="str">
        <x:f>IF($O363="SI",COUNTIFS($O$2:O363,"SI"),"")</x:f>
      </x:c>
      <x:c r="Q363" s="180" t="str">
        <x:f>IF($O363="SI",IFERROR(INDEX('ASIGNACION AUTOMATICA'!$D:$D,MATCH($G363,'ASIGNACION AUTOMATICA'!$J:$J,0)),""),"")</x:f>
      </x:c>
    </x:row>
    <x:row r="364" s="127" customFormat="1" ht="12.75" customHeight="1">
      <x:c r="A364" s="135" t="n">
        <x:f>ROW()-1</x:f>
        <x:v>363</x:v>
      </x:c>
      <x:c r="B364" s="135" t="inlineStr">
        <x:is>
          <x:t xml:space="preserve">S/P</x:t>
        </x:is>
      </x:c>
      <x:c r="C364" s="135" t="inlineStr">
        <x:is>
          <x:t xml:space="preserve">Resto de fuentes / orden original del Maestro: PROVEEDORES</x:t>
        </x:is>
      </x:c>
      <x:c r="D364" s="135" t="inlineStr">
        <x:is>
          <x:t xml:space="preserve">Proveedores</x:t>
        </x:is>
      </x:c>
      <x:c r="E364" s="135" t="n"/>
      <x:c r="F364" s="135" t="inlineStr">
        <x:is>
          <x:t xml:space="preserve">VIP</x:t>
        </x:is>
      </x:c>
      <x:c r="G364" s="135" t="inlineStr">
        <x:is>
          <x:t xml:space="preserve">Fernández Félix, Marisela</x:t>
        </x:is>
      </x:c>
      <x:c r="H364" s="135" t="inlineStr">
        <x:is>
          <x:t xml:space="preserve">Marisela</x:t>
        </x:is>
      </x:c>
      <x:c r="I364" s="135" t="inlineStr">
        <x:is>
          <x:t xml:space="preserve">Fernández</x:t>
        </x:is>
      </x:c>
      <x:c r="J364" s="135" t="inlineStr">
        <x:is>
          <x:t xml:space="preserve">Félix</x:t>
        </x:is>
      </x:c>
      <x:c r="K364" s="221" t="inlineStr">
        <x:is>
          <x:t xml:space="preserve">Pendiente</x:t>
        </x:is>
      </x:c>
      <x:c r="L364" s="135" t="inlineStr">
        <x:is>
          <x:t xml:space="preserve">Desarrollo de Negocios</x:t>
        </x:is>
      </x:c>
      <x:c r="M364" s="135" t="n"/>
      <x:c r="N364" s="180" t="n">
        <x:f>IFERROR(VALUE(B364),9999)</x:f>
        <x:v>0</x:v>
      </x:c>
      <x:c r="O364" s="180" t="str">
        <x:f>IF(AND($D364=PARAMETROS!$B$2,$F364=PARAMETROS!$B$3,$G364&lt;&gt;"",UPPER(TRIM($K364))&lt;&gt;"NO"),"SI","NO")</x:f>
        <x:v>NO</x:v>
      </x:c>
      <x:c r="P364" s="180" t="str">
        <x:f>IF($O364="SI",COUNTIFS($O$2:O364,"SI"),"")</x:f>
      </x:c>
      <x:c r="Q364" s="180" t="str">
        <x:f>IF($O364="SI",IFERROR(INDEX('ASIGNACION AUTOMATICA'!$D:$D,MATCH($G364,'ASIGNACION AUTOMATICA'!$J:$J,0)),""),"")</x:f>
      </x:c>
    </x:row>
    <x:row r="365" s="127" customFormat="1" ht="12.75" customHeight="1">
      <x:c r="A365" s="139" t="n">
        <x:f>ROW()-1</x:f>
        <x:v>364</x:v>
      </x:c>
      <x:c r="B365" s="139" t="inlineStr">
        <x:is>
          <x:t xml:space="preserve">S/P</x:t>
        </x:is>
      </x:c>
      <x:c r="C365" s="139" t="inlineStr">
        <x:is>
          <x:t xml:space="preserve">Resto de fuentes / orden original del Maestro: PROVEEDORES</x:t>
        </x:is>
      </x:c>
      <x:c r="D365" s="139" t="inlineStr">
        <x:is>
          <x:t xml:space="preserve">Proveedores</x:t>
        </x:is>
      </x:c>
      <x:c r="E365" s="139" t="n"/>
      <x:c r="F365" s="139" t="inlineStr">
        <x:is>
          <x:t xml:space="preserve">VIP</x:t>
        </x:is>
      </x:c>
      <x:c r="G365" s="139" t="inlineStr">
        <x:is>
          <x:t xml:space="preserve">Ekdahl, Hans</x:t>
        </x:is>
      </x:c>
      <x:c r="H365" s="139" t="inlineStr">
        <x:is>
          <x:t xml:space="preserve">Hans</x:t>
        </x:is>
      </x:c>
      <x:c r="I365" s="139" t="inlineStr">
        <x:is>
          <x:t xml:space="preserve">Ekdahl</x:t>
        </x:is>
      </x:c>
      <x:c r="J365" s="139" t="n"/>
      <x:c r="K365" s="221" t="inlineStr">
        <x:is>
          <x:t xml:space="preserve">Pendiente</x:t>
        </x:is>
      </x:c>
      <x:c r="L365" s="139" t="inlineStr">
        <x:is>
          <x:t xml:space="preserve">Dnv Chile Maritime Station Manager</x:t>
        </x:is>
      </x:c>
      <x:c r="M365" s="139" t="n"/>
      <x:c r="N365" s="180" t="n">
        <x:f>IFERROR(VALUE(B365),9999)</x:f>
        <x:v>0</x:v>
      </x:c>
      <x:c r="O365" s="180" t="str">
        <x:f>IF(AND($D365=PARAMETROS!$B$2,$F365=PARAMETROS!$B$3,$G365&lt;&gt;"",UPPER(TRIM($K365))&lt;&gt;"NO"),"SI","NO")</x:f>
        <x:v>NO</x:v>
      </x:c>
      <x:c r="P365" s="180" t="str">
        <x:f>IF($O365="SI",COUNTIFS($O$2:O365,"SI"),"")</x:f>
      </x:c>
      <x:c r="Q365" s="180" t="str">
        <x:f>IF($O365="SI",IFERROR(INDEX('ASIGNACION AUTOMATICA'!$D:$D,MATCH($G365,'ASIGNACION AUTOMATICA'!$J:$J,0)),""),"")</x:f>
      </x:c>
    </x:row>
    <x:row r="366" s="127" customFormat="1" ht="12.75" customHeight="1">
      <x:c r="A366" s="135" t="n">
        <x:f>ROW()-1</x:f>
        <x:v>365</x:v>
      </x:c>
      <x:c r="B366" s="135" t="inlineStr">
        <x:is>
          <x:t xml:space="preserve">S/P</x:t>
        </x:is>
      </x:c>
      <x:c r="C366" s="135" t="inlineStr">
        <x:is>
          <x:t xml:space="preserve">Resto de fuentes / orden original del Maestro: PROVEEDORES</x:t>
        </x:is>
      </x:c>
      <x:c r="D366" s="135" t="inlineStr">
        <x:is>
          <x:t xml:space="preserve">Proveedores</x:t>
        </x:is>
      </x:c>
      <x:c r="E366" s="135" t="n"/>
      <x:c r="F366" s="135" t="inlineStr">
        <x:is>
          <x:t xml:space="preserve">Lateral</x:t>
        </x:is>
      </x:c>
      <x:c r="G366" s="135" t="inlineStr">
        <x:is>
          <x:t xml:space="preserve">Novoa, Carlos</x:t>
        </x:is>
      </x:c>
      <x:c r="H366" s="135" t="inlineStr">
        <x:is>
          <x:t xml:space="preserve">Carlos</x:t>
        </x:is>
      </x:c>
      <x:c r="I366" s="135" t="inlineStr">
        <x:is>
          <x:t xml:space="preserve">Novoa</x:t>
        </x:is>
      </x:c>
      <x:c r="J366" s="135" t="n"/>
      <x:c r="K366" s="221" t="inlineStr">
        <x:is>
          <x:t xml:space="preserve">Pendiente</x:t>
        </x:is>
      </x:c>
      <x:c r="L366" s="135" t="inlineStr">
        <x:is>
          <x:t xml:space="preserve">Ejecutivo Comercial</x:t>
        </x:is>
      </x:c>
      <x:c r="M366" s="135" t="n"/>
      <x:c r="N366" s="180" t="n">
        <x:f>IFERROR(VALUE(B366),9999)</x:f>
        <x:v>0</x:v>
      </x:c>
      <x:c r="O366" s="180" t="str">
        <x:f>IF(AND($D366=PARAMETROS!$B$2,$F366=PARAMETROS!$B$3,$G366&lt;&gt;"",UPPER(TRIM($K366))&lt;&gt;"NO"),"SI","NO")</x:f>
        <x:v>NO</x:v>
      </x:c>
      <x:c r="P366" s="180" t="str">
        <x:f>IF($O366="SI",COUNTIFS($O$2:O366,"SI"),"")</x:f>
      </x:c>
      <x:c r="Q366" s="180" t="str">
        <x:f>IF($O366="SI",IFERROR(INDEX('ASIGNACION AUTOMATICA'!$D:$D,MATCH($G366,'ASIGNACION AUTOMATICA'!$J:$J,0)),""),"")</x:f>
      </x:c>
    </x:row>
    <x:row r="367" s="127" customFormat="1" ht="12.75" customHeight="1">
      <x:c r="A367" s="139" t="n">
        <x:f>ROW()-1</x:f>
        <x:v>366</x:v>
      </x:c>
      <x:c r="B367" s="139" t="inlineStr">
        <x:is>
          <x:t xml:space="preserve">S/P</x:t>
        </x:is>
      </x:c>
      <x:c r="C367" s="139" t="inlineStr">
        <x:is>
          <x:t xml:space="preserve">Resto de fuentes / orden original del Maestro: PROVEEDORES</x:t>
        </x:is>
      </x:c>
      <x:c r="D367" s="139" t="inlineStr">
        <x:is>
          <x:t xml:space="preserve">Proveedores</x:t>
        </x:is>
      </x:c>
      <x:c r="E367" s="139" t="n"/>
      <x:c r="F367" s="139" t="inlineStr">
        <x:is>
          <x:t xml:space="preserve">VIP</x:t>
        </x:is>
      </x:c>
      <x:c r="G367" s="139" t="inlineStr">
        <x:is>
          <x:t xml:space="preserve">Warnck, Markus</x:t>
        </x:is>
      </x:c>
      <x:c r="H367" s="139" t="inlineStr">
        <x:is>
          <x:t xml:space="preserve">Markus</x:t>
        </x:is>
      </x:c>
      <x:c r="I367" s="139" t="inlineStr">
        <x:is>
          <x:t xml:space="preserve">Warnck</x:t>
        </x:is>
      </x:c>
      <x:c r="J367" s="139" t="n"/>
      <x:c r="K367" s="221" t="inlineStr">
        <x:is>
          <x:t xml:space="preserve">Pendiente</x:t>
        </x:is>
      </x:c>
      <x:c r="L367" s="139" t="inlineStr">
        <x:is>
          <x:t xml:space="preserve">Head Of Competence Center Marine</x:t>
        </x:is>
      </x:c>
      <x:c r="M367" s="139" t="n"/>
      <x:c r="N367" s="180" t="n">
        <x:f>IFERROR(VALUE(B367),9999)</x:f>
        <x:v>0</x:v>
      </x:c>
      <x:c r="O367" s="180" t="str">
        <x:f>IF(AND($D367=PARAMETROS!$B$2,$F367=PARAMETROS!$B$3,$G367&lt;&gt;"",UPPER(TRIM($K367))&lt;&gt;"NO"),"SI","NO")</x:f>
        <x:v>NO</x:v>
      </x:c>
      <x:c r="P367" s="180" t="str">
        <x:f>IF($O367="SI",COUNTIFS($O$2:O367,"SI"),"")</x:f>
      </x:c>
      <x:c r="Q367" s="180" t="str">
        <x:f>IF($O367="SI",IFERROR(INDEX('ASIGNACION AUTOMATICA'!$D:$D,MATCH($G367,'ASIGNACION AUTOMATICA'!$J:$J,0)),""),"")</x:f>
      </x:c>
    </x:row>
    <x:row r="368" s="127" customFormat="1" ht="12.75" customHeight="1">
      <x:c r="A368" s="135" t="n">
        <x:f>ROW()-1</x:f>
        <x:v>367</x:v>
      </x:c>
      <x:c r="B368" s="135" t="inlineStr">
        <x:is>
          <x:t xml:space="preserve">S/P</x:t>
        </x:is>
      </x:c>
      <x:c r="C368" s="135" t="inlineStr">
        <x:is>
          <x:t xml:space="preserve">Resto de fuentes / orden original del Maestro: PROVEEDORES</x:t>
        </x:is>
      </x:c>
      <x:c r="D368" s="135" t="inlineStr">
        <x:is>
          <x:t xml:space="preserve">Proveedores</x:t>
        </x:is>
      </x:c>
      <x:c r="E368" s="135" t="n"/>
      <x:c r="F368" s="135" t="inlineStr">
        <x:is>
          <x:t xml:space="preserve">VIP</x:t>
        </x:is>
      </x:c>
      <x:c r="G368" s="135" t="inlineStr">
        <x:is>
          <x:t xml:space="preserve">Ferreira, Maximino</x:t>
        </x:is>
      </x:c>
      <x:c r="H368" s="135" t="inlineStr">
        <x:is>
          <x:t xml:space="preserve">Maximino</x:t>
        </x:is>
      </x:c>
      <x:c r="I368" s="135" t="inlineStr">
        <x:is>
          <x:t xml:space="preserve">Ferreira</x:t>
        </x:is>
      </x:c>
      <x:c r="J368" s="135" t="n"/>
      <x:c r="K368" s="221" t="inlineStr">
        <x:is>
          <x:t xml:space="preserve">Pendiente</x:t>
        </x:is>
      </x:c>
      <x:c r="L368" s="135" t="inlineStr">
        <x:is>
          <x:t xml:space="preserve">Head Of Section / Principal Surveyor</x:t>
        </x:is>
      </x:c>
      <x:c r="M368" s="135" t="n"/>
      <x:c r="N368" s="180" t="n">
        <x:f>IFERROR(VALUE(B368),9999)</x:f>
        <x:v>0</x:v>
      </x:c>
      <x:c r="O368" s="180" t="str">
        <x:f>IF(AND($D368=PARAMETROS!$B$2,$F368=PARAMETROS!$B$3,$G368&lt;&gt;"",UPPER(TRIM($K368))&lt;&gt;"NO"),"SI","NO")</x:f>
        <x:v>NO</x:v>
      </x:c>
      <x:c r="P368" s="180" t="str">
        <x:f>IF($O368="SI",COUNTIFS($O$2:O368,"SI"),"")</x:f>
      </x:c>
      <x:c r="Q368" s="180" t="str">
        <x:f>IF($O368="SI",IFERROR(INDEX('ASIGNACION AUTOMATICA'!$D:$D,MATCH($G368,'ASIGNACION AUTOMATICA'!$J:$J,0)),""),"")</x:f>
      </x:c>
    </x:row>
    <x:row r="369" s="127" customFormat="1" ht="12.75" customHeight="1">
      <x:c r="A369" s="139" t="n">
        <x:f>ROW()-1</x:f>
        <x:v>368</x:v>
      </x:c>
      <x:c r="B369" s="139" t="inlineStr">
        <x:is>
          <x:t xml:space="preserve">S/P</x:t>
        </x:is>
      </x:c>
      <x:c r="C369" s="139" t="inlineStr">
        <x:is>
          <x:t xml:space="preserve">Resto de fuentes / orden original del Maestro: PROVEEDORES</x:t>
        </x:is>
      </x:c>
      <x:c r="D369" s="139" t="inlineStr">
        <x:is>
          <x:t xml:space="preserve">Proveedores</x:t>
        </x:is>
      </x:c>
      <x:c r="E369" s="139" t="n"/>
      <x:c r="F369" s="139" t="inlineStr">
        <x:is>
          <x:t xml:space="preserve">VIP</x:t>
        </x:is>
      </x:c>
      <x:c r="G369" s="139" t="inlineStr">
        <x:is>
          <x:t xml:space="preserve">Apolo, Daniele</x:t>
        </x:is>
      </x:c>
      <x:c r="H369" s="139" t="inlineStr">
        <x:is>
          <x:t xml:space="preserve">Daniele</x:t>
        </x:is>
      </x:c>
      <x:c r="I369" s="139" t="inlineStr">
        <x:is>
          <x:t xml:space="preserve">Apolo</x:t>
        </x:is>
      </x:c>
      <x:c r="J369" s="139" t="n"/>
      <x:c r="K369" s="221" t="inlineStr">
        <x:is>
          <x:t xml:space="preserve">Pendiente</x:t>
        </x:is>
      </x:c>
      <x:c r="L369" s="139" t="inlineStr">
        <x:is>
          <x:t xml:space="preserve">Project Manager</x:t>
        </x:is>
      </x:c>
      <x:c r="M369" s="139" t="n"/>
      <x:c r="N369" s="180" t="n">
        <x:f>IFERROR(VALUE(B369),9999)</x:f>
        <x:v>0</x:v>
      </x:c>
      <x:c r="O369" s="180" t="str">
        <x:f>IF(AND($D369=PARAMETROS!$B$2,$F369=PARAMETROS!$B$3,$G369&lt;&gt;"",UPPER(TRIM($K369))&lt;&gt;"NO"),"SI","NO")</x:f>
        <x:v>NO</x:v>
      </x:c>
      <x:c r="P369" s="180" t="str">
        <x:f>IF($O369="SI",COUNTIFS($O$2:O369,"SI"),"")</x:f>
      </x:c>
      <x:c r="Q369" s="180" t="str">
        <x:f>IF($O369="SI",IFERROR(INDEX('ASIGNACION AUTOMATICA'!$D:$D,MATCH($G369,'ASIGNACION AUTOMATICA'!$J:$J,0)),""),"")</x:f>
      </x:c>
    </x:row>
    <x:row r="370" s="127" customFormat="1" ht="12.75" customHeight="1">
      <x:c r="A370" s="135" t="n">
        <x:f>ROW()-1</x:f>
        <x:v>369</x:v>
      </x:c>
      <x:c r="B370" s="135" t="inlineStr">
        <x:is>
          <x:t xml:space="preserve">S/P</x:t>
        </x:is>
      </x:c>
      <x:c r="C370" s="135" t="inlineStr">
        <x:is>
          <x:t xml:space="preserve">Resto de fuentes / orden original del Maestro: PROVEEDORES</x:t>
        </x:is>
      </x:c>
      <x:c r="D370" s="135" t="inlineStr">
        <x:is>
          <x:t xml:space="preserve">Proveedores</x:t>
        </x:is>
      </x:c>
      <x:c r="E370" s="135" t="n"/>
      <x:c r="F370" s="135" t="inlineStr">
        <x:is>
          <x:t xml:space="preserve">VIP</x:t>
        </x:is>
      </x:c>
      <x:c r="G370" s="135" t="inlineStr">
        <x:is>
          <x:t xml:space="preserve">Danchev Ivanov, Ivan</x:t>
        </x:is>
      </x:c>
      <x:c r="H370" s="135" t="inlineStr">
        <x:is>
          <x:t xml:space="preserve">Ivan</x:t>
        </x:is>
      </x:c>
      <x:c r="I370" s="135" t="inlineStr">
        <x:is>
          <x:t xml:space="preserve">Danchev</x:t>
        </x:is>
      </x:c>
      <x:c r="J370" s="135" t="inlineStr">
        <x:is>
          <x:t xml:space="preserve">Ivanov</x:t>
        </x:is>
      </x:c>
      <x:c r="K370" s="221" t="inlineStr">
        <x:is>
          <x:t xml:space="preserve">Pendiente</x:t>
        </x:is>
      </x:c>
      <x:c r="L370" s="135" t="inlineStr">
        <x:is>
          <x:t xml:space="preserve">Project Manager</x:t>
        </x:is>
      </x:c>
      <x:c r="M370" s="135" t="n"/>
      <x:c r="N370" s="180" t="n">
        <x:f>IFERROR(VALUE(B370),9999)</x:f>
        <x:v>0</x:v>
      </x:c>
      <x:c r="O370" s="180" t="str">
        <x:f>IF(AND($D370=PARAMETROS!$B$2,$F370=PARAMETROS!$B$3,$G370&lt;&gt;"",UPPER(TRIM($K370))&lt;&gt;"NO"),"SI","NO")</x:f>
        <x:v>NO</x:v>
      </x:c>
      <x:c r="P370" s="180" t="str">
        <x:f>IF($O370="SI",COUNTIFS($O$2:O370,"SI"),"")</x:f>
      </x:c>
      <x:c r="Q370" s="180" t="str">
        <x:f>IF($O370="SI",IFERROR(INDEX('ASIGNACION AUTOMATICA'!$D:$D,MATCH($G370,'ASIGNACION AUTOMATICA'!$J:$J,0)),""),"")</x:f>
      </x:c>
    </x:row>
    <x:row r="371" s="127" customFormat="1" ht="12.75" customHeight="1">
      <x:c r="A371" s="139" t="n">
        <x:f>ROW()-1</x:f>
        <x:v>370</x:v>
      </x:c>
      <x:c r="B371" s="139" t="inlineStr">
        <x:is>
          <x:t xml:space="preserve">S/P</x:t>
        </x:is>
      </x:c>
      <x:c r="C371" s="139" t="inlineStr">
        <x:is>
          <x:t xml:space="preserve">Resto de fuentes / orden original del Maestro: PROVEEDORES</x:t>
        </x:is>
      </x:c>
      <x:c r="D371" s="139" t="inlineStr">
        <x:is>
          <x:t xml:space="preserve">Proveedores</x:t>
        </x:is>
      </x:c>
      <x:c r="E371" s="139" t="n"/>
      <x:c r="F371" s="139" t="inlineStr">
        <x:is>
          <x:t xml:space="preserve">VIP</x:t>
        </x:is>
      </x:c>
      <x:c r="G371" s="139" t="inlineStr">
        <x:is>
          <x:t xml:space="preserve">Hupka, Kai</x:t>
        </x:is>
      </x:c>
      <x:c r="H371" s="139" t="inlineStr">
        <x:is>
          <x:t xml:space="preserve">Kai</x:t>
        </x:is>
      </x:c>
      <x:c r="I371" s="139" t="inlineStr">
        <x:is>
          <x:t xml:space="preserve">Hupka</x:t>
        </x:is>
      </x:c>
      <x:c r="J371" s="139" t="n"/>
      <x:c r="K371" s="221" t="inlineStr">
        <x:is>
          <x:t xml:space="preserve">Pendiente</x:t>
        </x:is>
      </x:c>
      <x:c r="L371" s="139" t="inlineStr">
        <x:is>
          <x:t xml:space="preserve">Project Manager</x:t>
        </x:is>
      </x:c>
      <x:c r="M371" s="139" t="n"/>
      <x:c r="N371" s="180" t="n">
        <x:f>IFERROR(VALUE(B371),9999)</x:f>
        <x:v>0</x:v>
      </x:c>
      <x:c r="O371" s="180" t="str">
        <x:f>IF(AND($D371=PARAMETROS!$B$2,$F371=PARAMETROS!$B$3,$G371&lt;&gt;"",UPPER(TRIM($K371))&lt;&gt;"NO"),"SI","NO")</x:f>
        <x:v>NO</x:v>
      </x:c>
      <x:c r="P371" s="180" t="str">
        <x:f>IF($O371="SI",COUNTIFS($O$2:O371,"SI"),"")</x:f>
      </x:c>
      <x:c r="Q371" s="180" t="str">
        <x:f>IF($O371="SI",IFERROR(INDEX('ASIGNACION AUTOMATICA'!$D:$D,MATCH($G371,'ASIGNACION AUTOMATICA'!$J:$J,0)),""),"")</x:f>
      </x:c>
    </x:row>
    <x:row r="372" s="127" customFormat="1" ht="12.75" customHeight="1">
      <x:c r="A372" s="135" t="n">
        <x:f>ROW()-1</x:f>
        <x:v>371</x:v>
      </x:c>
      <x:c r="B372" s="135" t="inlineStr">
        <x:is>
          <x:t xml:space="preserve">S/P</x:t>
        </x:is>
      </x:c>
      <x:c r="C372" s="135" t="inlineStr">
        <x:is>
          <x:t xml:space="preserve">Resto de fuentes / orden original del Maestro: PROVEEDORES</x:t>
        </x:is>
      </x:c>
      <x:c r="D372" s="135" t="inlineStr">
        <x:is>
          <x:t xml:space="preserve">Proveedores</x:t>
        </x:is>
      </x:c>
      <x:c r="E372" s="135" t="n"/>
      <x:c r="F372" s="135" t="inlineStr">
        <x:is>
          <x:t xml:space="preserve">VIP</x:t>
        </x:is>
      </x:c>
      <x:c r="G372" s="135" t="inlineStr">
        <x:is>
          <x:t xml:space="preserve">Chen, Li</x:t>
        </x:is>
      </x:c>
      <x:c r="H372" s="135" t="inlineStr">
        <x:is>
          <x:t xml:space="preserve">Li</x:t>
        </x:is>
      </x:c>
      <x:c r="I372" s="135" t="inlineStr">
        <x:is>
          <x:t xml:space="preserve">Chen</x:t>
        </x:is>
      </x:c>
      <x:c r="J372" s="135" t="n"/>
      <x:c r="K372" s="221" t="inlineStr">
        <x:is>
          <x:t xml:space="preserve">Pendiente</x:t>
        </x:is>
      </x:c>
      <x:c r="L372" s="135" t="inlineStr">
        <x:is>
          <x:t xml:space="preserve">Project Manager</x:t>
        </x:is>
      </x:c>
      <x:c r="M372" s="135" t="n"/>
      <x:c r="N372" s="180" t="n">
        <x:f>IFERROR(VALUE(B372),9999)</x:f>
        <x:v>0</x:v>
      </x:c>
      <x:c r="O372" s="180" t="str">
        <x:f>IF(AND($D372=PARAMETROS!$B$2,$F372=PARAMETROS!$B$3,$G372&lt;&gt;"",UPPER(TRIM($K372))&lt;&gt;"NO"),"SI","NO")</x:f>
        <x:v>NO</x:v>
      </x:c>
      <x:c r="P372" s="180" t="str">
        <x:f>IF($O372="SI",COUNTIFS($O$2:O372,"SI"),"")</x:f>
      </x:c>
      <x:c r="Q372" s="180" t="str">
        <x:f>IF($O372="SI",IFERROR(INDEX('ASIGNACION AUTOMATICA'!$D:$D,MATCH($G372,'ASIGNACION AUTOMATICA'!$J:$J,0)),""),"")</x:f>
      </x:c>
    </x:row>
    <x:row r="373" s="127" customFormat="1" ht="12.75" customHeight="1">
      <x:c r="A373" s="139" t="n">
        <x:f>ROW()-1</x:f>
        <x:v>372</x:v>
      </x:c>
      <x:c r="B373" s="139" t="inlineStr">
        <x:is>
          <x:t xml:space="preserve">S/P</x:t>
        </x:is>
      </x:c>
      <x:c r="C373" s="139" t="inlineStr">
        <x:is>
          <x:t xml:space="preserve">Resto de fuentes / orden original del Maestro: PROVEEDORES</x:t>
        </x:is>
      </x:c>
      <x:c r="D373" s="139" t="inlineStr">
        <x:is>
          <x:t xml:space="preserve">Proveedores</x:t>
        </x:is>
      </x:c>
      <x:c r="E373" s="139" t="n"/>
      <x:c r="F373" s="139" t="inlineStr">
        <x:is>
          <x:t xml:space="preserve">Lateral</x:t>
        </x:is>
      </x:c>
      <x:c r="G373" s="139" t="inlineStr">
        <x:is>
          <x:t xml:space="preserve">Muñoz Cabrera, Esteban</x:t>
        </x:is>
      </x:c>
      <x:c r="H373" s="139" t="inlineStr">
        <x:is>
          <x:t xml:space="preserve">Esteban</x:t>
        </x:is>
      </x:c>
      <x:c r="I373" s="139" t="inlineStr">
        <x:is>
          <x:t xml:space="preserve">Muñoz</x:t>
        </x:is>
      </x:c>
      <x:c r="J373" s="139" t="inlineStr">
        <x:is>
          <x:t xml:space="preserve">Cabrera</x:t>
        </x:is>
      </x:c>
      <x:c r="K373" s="221" t="inlineStr">
        <x:is>
          <x:t xml:space="preserve">Pendiente</x:t>
        </x:is>
      </x:c>
      <x:c r="L373" s="139" t="inlineStr">
        <x:is>
          <x:t xml:space="preserve">Representante Legal</x:t>
        </x:is>
      </x:c>
      <x:c r="M373" s="139" t="n"/>
      <x:c r="N373" s="180" t="n">
        <x:f>IFERROR(VALUE(B373),9999)</x:f>
        <x:v>0</x:v>
      </x:c>
      <x:c r="O373" s="180" t="str">
        <x:f>IF(AND($D373=PARAMETROS!$B$2,$F373=PARAMETROS!$B$3,$G373&lt;&gt;"",UPPER(TRIM($K373))&lt;&gt;"NO"),"SI","NO")</x:f>
        <x:v>NO</x:v>
      </x:c>
      <x:c r="P373" s="180" t="str">
        <x:f>IF($O373="SI",COUNTIFS($O$2:O373,"SI"),"")</x:f>
      </x:c>
      <x:c r="Q373" s="180" t="str">
        <x:f>IF($O373="SI",IFERROR(INDEX('ASIGNACION AUTOMATICA'!$D:$D,MATCH($G373,'ASIGNACION AUTOMATICA'!$J:$J,0)),""),"")</x:f>
      </x:c>
    </x:row>
    <x:row r="374" s="127" customFormat="1" ht="12.75" customHeight="1">
      <x:c r="A374" s="135" t="n">
        <x:f>ROW()-1</x:f>
        <x:v>373</x:v>
      </x:c>
      <x:c r="B374" s="135" t="inlineStr">
        <x:is>
          <x:t xml:space="preserve">S/P</x:t>
        </x:is>
      </x:c>
      <x:c r="C374" s="135" t="inlineStr">
        <x:is>
          <x:t xml:space="preserve">Resto de fuentes / orden original del Maestro: PROVEEDORES</x:t>
        </x:is>
      </x:c>
      <x:c r="D374" s="135" t="inlineStr">
        <x:is>
          <x:t xml:space="preserve">Proveedores</x:t>
        </x:is>
      </x:c>
      <x:c r="E374" s="135" t="n"/>
      <x:c r="F374" s="135" t="inlineStr">
        <x:is>
          <x:t xml:space="preserve">VIP</x:t>
        </x:is>
      </x:c>
      <x:c r="G374" s="135" t="inlineStr">
        <x:is>
          <x:t xml:space="preserve">Lange, Dirk</x:t>
        </x:is>
      </x:c>
      <x:c r="H374" s="135" t="inlineStr">
        <x:is>
          <x:t xml:space="preserve">Dirk</x:t>
        </x:is>
      </x:c>
      <x:c r="I374" s="135" t="inlineStr">
        <x:is>
          <x:t xml:space="preserve">Lange</x:t>
        </x:is>
      </x:c>
      <x:c r="J374" s="135" t="n"/>
      <x:c r="K374" s="221" t="inlineStr">
        <x:is>
          <x:t xml:space="preserve">Pendiente</x:t>
        </x:is>
      </x:c>
      <x:c r="L374" s="135" t="inlineStr">
        <x:is>
          <x:t xml:space="preserve">Senior Project Manager</x:t>
        </x:is>
      </x:c>
      <x:c r="M374" s="135" t="n"/>
      <x:c r="N374" s="180" t="n">
        <x:f>IFERROR(VALUE(B374),9999)</x:f>
        <x:v>0</x:v>
      </x:c>
      <x:c r="O374" s="180" t="str">
        <x:f>IF(AND($D374=PARAMETROS!$B$2,$F374=PARAMETROS!$B$3,$G374&lt;&gt;"",UPPER(TRIM($K374))&lt;&gt;"NO"),"SI","NO")</x:f>
        <x:v>NO</x:v>
      </x:c>
      <x:c r="P374" s="180" t="str">
        <x:f>IF($O374="SI",COUNTIFS($O$2:O374,"SI"),"")</x:f>
      </x:c>
      <x:c r="Q374" s="180" t="str">
        <x:f>IF($O374="SI",IFERROR(INDEX('ASIGNACION AUTOMATICA'!$D:$D,MATCH($G374,'ASIGNACION AUTOMATICA'!$J:$J,0)),""),"")</x:f>
      </x:c>
    </x:row>
    <x:row r="375" s="127" customFormat="1" ht="12.75" customHeight="1">
      <x:c r="A375" s="139" t="n">
        <x:f>ROW()-1</x:f>
        <x:v>374</x:v>
      </x:c>
      <x:c r="B375" s="139" t="inlineStr">
        <x:is>
          <x:t xml:space="preserve">S/P</x:t>
        </x:is>
      </x:c>
      <x:c r="C375" s="139" t="inlineStr">
        <x:is>
          <x:t xml:space="preserve">Resto de fuentes / orden original del Maestro: PROVEEDORES</x:t>
        </x:is>
      </x:c>
      <x:c r="D375" s="139" t="inlineStr">
        <x:is>
          <x:t xml:space="preserve">Proveedores</x:t>
        </x:is>
      </x:c>
      <x:c r="E375" s="139" t="n"/>
      <x:c r="F375" s="139" t="inlineStr">
        <x:is>
          <x:t xml:space="preserve">VIP</x:t>
        </x:is>
      </x:c>
      <x:c r="G375" s="139" t="inlineStr">
        <x:is>
          <x:t xml:space="preserve">Zimmermann, Tobias</x:t>
        </x:is>
      </x:c>
      <x:c r="H375" s="139" t="inlineStr">
        <x:is>
          <x:t xml:space="preserve">Tobias</x:t>
        </x:is>
      </x:c>
      <x:c r="I375" s="139" t="inlineStr">
        <x:is>
          <x:t xml:space="preserve">Zimmermann</x:t>
        </x:is>
      </x:c>
      <x:c r="J375" s="139" t="n"/>
      <x:c r="K375" s="221" t="inlineStr">
        <x:is>
          <x:t xml:space="preserve">Pendiente</x:t>
        </x:is>
      </x:c>
      <x:c r="L375" s="139" t="inlineStr">
        <x:is>
          <x:t xml:space="preserve">Technical Project Manager</x:t>
        </x:is>
      </x:c>
      <x:c r="M375" s="139" t="n"/>
      <x:c r="N375" s="180" t="n">
        <x:f>IFERROR(VALUE(B375),9999)</x:f>
        <x:v>0</x:v>
      </x:c>
      <x:c r="O375" s="180" t="str">
        <x:f>IF(AND($D375=PARAMETROS!$B$2,$F375=PARAMETROS!$B$3,$G375&lt;&gt;"",UPPER(TRIM($K375))&lt;&gt;"NO"),"SI","NO")</x:f>
        <x:v>NO</x:v>
      </x:c>
      <x:c r="P375" s="180" t="str">
        <x:f>IF($O375="SI",COUNTIFS($O$2:O375,"SI"),"")</x:f>
      </x:c>
      <x:c r="Q375" s="180" t="str">
        <x:f>IF($O375="SI",IFERROR(INDEX('ASIGNACION AUTOMATICA'!$D:$D,MATCH($G375,'ASIGNACION AUTOMATICA'!$J:$J,0)),""),"")</x:f>
      </x:c>
    </x:row>
    <x:row r="376" s="127" customFormat="1" ht="12.75" customHeight="1">
      <x:c r="A376" s="131" t="n">
        <x:f>ROW()-1</x:f>
        <x:v>375</x:v>
      </x:c>
      <x:c r="B376" s="131" t="inlineStr">
        <x:is>
          <x:t xml:space="preserve">S/P</x:t>
        </x:is>
      </x:c>
      <x:c r="C376" s="131" t="inlineStr">
        <x:is>
          <x:t xml:space="preserve">Resto de fuentes / orden original del Maestro: PROVEEDORES</x:t>
        </x:is>
      </x:c>
      <x:c r="D376" s="131" t="inlineStr">
        <x:is>
          <x:t xml:space="preserve">Proveedores</x:t>
        </x:is>
      </x:c>
      <x:c r="E376" s="131" t="n"/>
      <x:c r="F376" s="131" t="inlineStr">
        <x:is>
          <x:t xml:space="preserve">VIP</x:t>
        </x:is>
      </x:c>
      <x:c r="G376" s="131" t="inlineStr">
        <x:is>
          <x:t xml:space="preserve">David Monsen, Atle</x:t>
        </x:is>
      </x:c>
      <x:c r="H376" s="131" t="inlineStr">
        <x:is>
          <x:t xml:space="preserve">Atle</x:t>
        </x:is>
      </x:c>
      <x:c r="I376" s="131" t="inlineStr">
        <x:is>
          <x:t xml:space="preserve">David</x:t>
        </x:is>
      </x:c>
      <x:c r="J376" s="131" t="inlineStr">
        <x:is>
          <x:t xml:space="preserve">Monsen</x:t>
        </x:is>
      </x:c>
      <x:c r="K376" s="221" t="inlineStr">
        <x:is>
          <x:t xml:space="preserve">Pendiente</x:t>
        </x:is>
      </x:c>
      <x:c r="L376" s="131" t="inlineStr">
        <x:is>
          <x:t xml:space="preserve">Vp Fishery, Special Purpose And Naval – Integrated Solutions Global Sales And Marketing</x:t>
        </x:is>
      </x:c>
      <x:c r="M376" s="131" t="n"/>
      <x:c r="N376" s="180" t="n">
        <x:f>IFERROR(VALUE(B376),9999)</x:f>
        <x:v>0</x:v>
      </x:c>
      <x:c r="O376" s="180" t="str">
        <x:f>IF(AND($D376=PARAMETROS!$B$2,$F376=PARAMETROS!$B$3,$G376&lt;&gt;"",UPPER(TRIM($K376))&lt;&gt;"NO"),"SI","NO")</x:f>
        <x:v>NO</x:v>
      </x:c>
      <x:c r="P376" s="180" t="str">
        <x:f>IF($O376="SI",COUNTIFS($O$2:O376,"SI"),"")</x:f>
      </x:c>
      <x:c r="Q376" s="180" t="str">
        <x:f>IF($O376="SI",IFERROR(INDEX('ASIGNACION AUTOMATICA'!$D:$D,MATCH($G376,'ASIGNACION AUTOMATICA'!$J:$J,0)),""),"")</x:f>
      </x:c>
    </x:row>
    <x:row r="377" s="127" customFormat="1" ht="12.75" customHeight="1">
      <x:c r="A377" s="135" t="n">
        <x:f>ROW()-1</x:f>
        <x:v>376</x:v>
      </x:c>
      <x:c r="B377" s="135" t="inlineStr">
        <x:is>
          <x:t xml:space="preserve">S/P</x:t>
        </x:is>
      </x:c>
      <x:c r="C377" s="135" t="inlineStr">
        <x:is>
          <x:t xml:space="preserve">Resto de fuentes / orden original del Maestro: ASMARTALC</x:t>
        </x:is>
      </x:c>
      <x:c r="D377" s="135" t="inlineStr">
        <x:is>
          <x:t xml:space="preserve">ASMARtalc</x:t>
        </x:is>
      </x:c>
      <x:c r="E377" s="135" t="n"/>
      <x:c r="F377" s="135" t="inlineStr">
        <x:is>
          <x:t xml:space="preserve">Asmartalc</x:t>
        </x:is>
      </x:c>
      <x:c r="G377" s="135" t="n"/>
      <x:c r="H377" s="135" t="n"/>
      <x:c r="I377" s="135" t="n"/>
      <x:c r="J377" s="135" t="n"/>
      <x:c r="K377" s="221" t="inlineStr">
        <x:is>
          <x:t xml:space="preserve">Pendiente</x:t>
        </x:is>
      </x:c>
      <x:c r="L377" s="135" t="inlineStr">
        <x:is>
          <x:t xml:space="preserve">Presidente Sindicato de Empleados</x:t>
        </x:is>
      </x:c>
      <x:c r="M377" s="135" t="n"/>
      <x:c r="N377" s="180" t="n">
        <x:f>IFERROR(VALUE(B377),9999)</x:f>
        <x:v>0</x:v>
      </x:c>
      <x:c r="O377" s="180" t="str">
        <x:f>IF(AND($D377=PARAMETROS!$B$2,$F377=PARAMETROS!$B$3,$G377&lt;&gt;"",UPPER(TRIM($K377))&lt;&gt;"NO"),"SI","NO")</x:f>
        <x:v>NO</x:v>
      </x:c>
      <x:c r="P377" s="180" t="str">
        <x:f>IF($O377="SI",COUNTIFS($O$2:O377,"SI"),"")</x:f>
      </x:c>
      <x:c r="Q377" s="180" t="str">
        <x:f>IF($O377="SI",IFERROR(INDEX('ASIGNACION AUTOMATICA'!$D:$D,MATCH($G377,'ASIGNACION AUTOMATICA'!$J:$J,0)),""),"")</x:f>
      </x:c>
    </x:row>
    <x:row r="378" s="127" customFormat="1" ht="12.75" customHeight="1">
      <x:c r="A378" s="131" t="n">
        <x:f>ROW()-1</x:f>
        <x:v>377</x:v>
      </x:c>
      <x:c r="B378" s="131" t="inlineStr">
        <x:is>
          <x:t xml:space="preserve">S/P</x:t>
        </x:is>
      </x:c>
      <x:c r="C378" s="131" t="inlineStr">
        <x:is>
          <x:t xml:space="preserve">Resto de fuentes / orden original del Maestro: ASMARTALC</x:t>
        </x:is>
      </x:c>
      <x:c r="D378" s="131" t="inlineStr">
        <x:is>
          <x:t xml:space="preserve">ASMARtalc</x:t>
        </x:is>
      </x:c>
      <x:c r="E378" s="131" t="n"/>
      <x:c r="F378" s="131" t="inlineStr">
        <x:is>
          <x:t xml:space="preserve">Asmartalc</x:t>
        </x:is>
      </x:c>
      <x:c r="G378" s="131" t="n"/>
      <x:c r="H378" s="131" t="n"/>
      <x:c r="I378" s="131" t="n"/>
      <x:c r="J378" s="131" t="n"/>
      <x:c r="K378" s="221" t="inlineStr">
        <x:is>
          <x:t xml:space="preserve">Pendiente</x:t>
        </x:is>
      </x:c>
      <x:c r="L378" s="131" t="inlineStr">
        <x:is>
          <x:t xml:space="preserve">Presidente Sindicato de Funcionarios(as)</x:t>
        </x:is>
      </x:c>
      <x:c r="M378" s="131" t="n"/>
      <x:c r="N378" s="180" t="n">
        <x:f>IFERROR(VALUE(B378),9999)</x:f>
        <x:v>0</x:v>
      </x:c>
      <x:c r="O378" s="180" t="str">
        <x:f>IF(AND($D378=PARAMETROS!$B$2,$F378=PARAMETROS!$B$3,$G378&lt;&gt;"",UPPER(TRIM($K378))&lt;&gt;"NO"),"SI","NO")</x:f>
        <x:v>NO</x:v>
      </x:c>
      <x:c r="P378" s="180" t="str">
        <x:f>IF($O378="SI",COUNTIFS($O$2:O378,"SI"),"")</x:f>
      </x:c>
      <x:c r="Q378" s="180" t="str">
        <x:f>IF($O378="SI",IFERROR(INDEX('ASIGNACION AUTOMATICA'!$D:$D,MATCH($G378,'ASIGNACION AUTOMATICA'!$J:$J,0)),""),"")</x:f>
      </x:c>
    </x:row>
    <x:row r="379" s="127" customFormat="1" ht="12.75" customHeight="1">
      <x:c r="A379" s="135" t="n">
        <x:f>ROW()-1</x:f>
        <x:v>378</x:v>
      </x:c>
      <x:c r="B379" s="135" t="inlineStr">
        <x:is>
          <x:t xml:space="preserve">S/P</x:t>
        </x:is>
      </x:c>
      <x:c r="C379" s="135" t="inlineStr">
        <x:is>
          <x:t xml:space="preserve">Resto de fuentes / orden original del Maestro: ASMARTALC</x:t>
        </x:is>
      </x:c>
      <x:c r="D379" s="135" t="inlineStr">
        <x:is>
          <x:t xml:space="preserve">ASMARtalc</x:t>
        </x:is>
      </x:c>
      <x:c r="E379" s="135" t="n"/>
      <x:c r="F379" s="135" t="inlineStr">
        <x:is>
          <x:t xml:space="preserve">Asmartalc</x:t>
        </x:is>
      </x:c>
      <x:c r="G379" s="135" t="n"/>
      <x:c r="H379" s="135" t="n"/>
      <x:c r="I379" s="135" t="n"/>
      <x:c r="J379" s="135" t="n"/>
      <x:c r="K379" s="221" t="inlineStr">
        <x:is>
          <x:t xml:space="preserve">Pendiente</x:t>
        </x:is>
      </x:c>
      <x:c r="L379" s="135" t="inlineStr">
        <x:is>
          <x:t xml:space="preserve">Presidente Sindicato de Profesionales</x:t>
        </x:is>
      </x:c>
      <x:c r="M379" s="135" t="n"/>
      <x:c r="N379" s="180" t="n">
        <x:f>IFERROR(VALUE(B379),9999)</x:f>
        <x:v>0</x:v>
      </x:c>
      <x:c r="O379" s="180" t="str">
        <x:f>IF(AND($D379=PARAMETROS!$B$2,$F379=PARAMETROS!$B$3,$G379&lt;&gt;"",UPPER(TRIM($K379))&lt;&gt;"NO"),"SI","NO")</x:f>
        <x:v>NO</x:v>
      </x:c>
      <x:c r="P379" s="180" t="str">
        <x:f>IF($O379="SI",COUNTIFS($O$2:O379,"SI"),"")</x:f>
      </x:c>
      <x:c r="Q379" s="180" t="str">
        <x:f>IF($O379="SI",IFERROR(INDEX('ASIGNACION AUTOMATICA'!$D:$D,MATCH($G379,'ASIGNACION AUTOMATICA'!$J:$J,0)),""),"")</x:f>
      </x:c>
    </x:row>
    <x:row r="380" s="127" customFormat="1" ht="12.75" customHeight="1">
      <x:c r="A380" s="131" t="n">
        <x:f>ROW()-1</x:f>
        <x:v>379</x:v>
      </x:c>
      <x:c r="B380" s="131" t="inlineStr">
        <x:is>
          <x:t xml:space="preserve">S/P</x:t>
        </x:is>
      </x:c>
      <x:c r="C380" s="131" t="inlineStr">
        <x:is>
          <x:t xml:space="preserve">Resto de fuentes / orden original del Maestro: ASMARTALC</x:t>
        </x:is>
      </x:c>
      <x:c r="D380" s="131" t="inlineStr">
        <x:is>
          <x:t xml:space="preserve">ASMARtalc</x:t>
        </x:is>
      </x:c>
      <x:c r="E380" s="131" t="n"/>
      <x:c r="F380" s="131" t="inlineStr">
        <x:is>
          <x:t xml:space="preserve">Asmartalc</x:t>
        </x:is>
      </x:c>
      <x:c r="G380" s="131" t="n"/>
      <x:c r="H380" s="131" t="n"/>
      <x:c r="I380" s="131" t="n"/>
      <x:c r="J380" s="131" t="n"/>
      <x:c r="K380" s="221" t="inlineStr">
        <x:is>
          <x:t xml:space="preserve">Pendiente</x:t>
        </x:is>
      </x:c>
      <x:c r="L380" s="131" t="inlineStr">
        <x:is>
          <x:t xml:space="preserve">Presidente Sindicato de Trabajadores</x:t>
        </x:is>
      </x:c>
      <x:c r="M380" s="131" t="n"/>
      <x:c r="N380" s="180" t="n">
        <x:f>IFERROR(VALUE(B380),9999)</x:f>
        <x:v>0</x:v>
      </x:c>
      <x:c r="O380" s="180" t="str">
        <x:f>IF(AND($D380=PARAMETROS!$B$2,$F380=PARAMETROS!$B$3,$G380&lt;&gt;"",UPPER(TRIM($K380))&lt;&gt;"NO"),"SI","NO")</x:f>
        <x:v>NO</x:v>
      </x:c>
      <x:c r="P380" s="180" t="str">
        <x:f>IF($O380="SI",COUNTIFS($O$2:O380,"SI"),"")</x:f>
      </x:c>
      <x:c r="Q380" s="180" t="str">
        <x:f>IF($O380="SI",IFERROR(INDEX('ASIGNACION AUTOMATICA'!$D:$D,MATCH($G380,'ASIGNACION AUTOMATICA'!$J:$J,0)),""),"")</x:f>
      </x:c>
    </x:row>
    <x:row r="381" s="127" customFormat="1" ht="12.75" customHeight="1">
      <x:c r="A381" s="135" t="n">
        <x:f>ROW()-1</x:f>
        <x:v>380</x:v>
      </x:c>
      <x:c r="B381" s="135" t="inlineStr">
        <x:is>
          <x:t xml:space="preserve">S/P</x:t>
        </x:is>
      </x:c>
      <x:c r="C381" s="135" t="inlineStr">
        <x:is>
          <x:t xml:space="preserve">Resto de fuentes / orden original del Maestro: ASMARTALC</x:t>
        </x:is>
      </x:c>
      <x:c r="D381" s="135" t="inlineStr">
        <x:is>
          <x:t xml:space="preserve">ASMARtalc</x:t>
        </x:is>
      </x:c>
      <x:c r="E381" s="135" t="n"/>
      <x:c r="F381" s="135" t="inlineStr">
        <x:is>
          <x:t xml:space="preserve">Asmartalc</x:t>
        </x:is>
      </x:c>
      <x:c r="G381" s="135" t="n"/>
      <x:c r="H381" s="135" t="n"/>
      <x:c r="I381" s="135" t="n"/>
      <x:c r="J381" s="135" t="n"/>
      <x:c r="K381" s="221" t="inlineStr">
        <x:is>
          <x:t xml:space="preserve">Pendiente</x:t>
        </x:is>
      </x:c>
      <x:c r="L381" s="135" t="inlineStr">
        <x:is>
          <x:t xml:space="preserve">Presidente Sindicato Inter Empresas de Supervisores</x:t>
        </x:is>
      </x:c>
      <x:c r="M381" s="135" t="n"/>
      <x:c r="N381" s="180" t="n">
        <x:f>IFERROR(VALUE(B381),9999)</x:f>
        <x:v>0</x:v>
      </x:c>
      <x:c r="O381" s="180" t="str">
        <x:f>IF(AND($D381=PARAMETROS!$B$2,$F381=PARAMETROS!$B$3,$G381&lt;&gt;"",UPPER(TRIM($K381))&lt;&gt;"NO"),"SI","NO")</x:f>
        <x:v>NO</x:v>
      </x:c>
      <x:c r="P381" s="180" t="str">
        <x:f>IF($O381="SI",COUNTIFS($O$2:O381,"SI"),"")</x:f>
      </x:c>
      <x:c r="Q381" s="180" t="str">
        <x:f>IF($O381="SI",IFERROR(INDEX('ASIGNACION AUTOMATICA'!$D:$D,MATCH($G381,'ASIGNACION AUTOMATICA'!$J:$J,0)),""),"")</x:f>
      </x:c>
    </x:row>
    <x:row r="382" s="127" customFormat="1" ht="12.75" customHeight="1">
      <x:c r="A382" s="131" t="n">
        <x:f>ROW()-1</x:f>
        <x:v>381</x:v>
      </x:c>
      <x:c r="B382" s="131" t="inlineStr">
        <x:is>
          <x:t xml:space="preserve">S/P</x:t>
        </x:is>
      </x:c>
      <x:c r="C382" s="131" t="inlineStr">
        <x:is>
          <x:t xml:space="preserve">Resto de fuentes / orden original del Maestro: ASMARTALC</x:t>
        </x:is>
      </x:c>
      <x:c r="D382" s="131" t="inlineStr">
        <x:is>
          <x:t xml:space="preserve">ASMARtalc</x:t>
        </x:is>
      </x:c>
      <x:c r="E382" s="131" t="n"/>
      <x:c r="F382" s="131" t="inlineStr">
        <x:is>
          <x:t xml:space="preserve">Lateral</x:t>
        </x:is>
      </x:c>
      <x:c r="G382" s="131" t="n"/>
      <x:c r="H382" s="131" t="n"/>
      <x:c r="I382" s="131" t="n"/>
      <x:c r="J382" s="131" t="n"/>
      <x:c r="K382" s="221" t="inlineStr">
        <x:is>
          <x:t xml:space="preserve">Pendiente</x:t>
        </x:is>
      </x:c>
      <x:c r="L382" s="131" t="inlineStr">
        <x:is>
          <x:t xml:space="preserve">Ingeniero Senior Administrador</x:t>
        </x:is>
      </x:c>
      <x:c r="M382" s="131" t="n"/>
      <x:c r="N382" s="180" t="n">
        <x:f>IFERROR(VALUE(B382),9999)</x:f>
        <x:v>0</x:v>
      </x:c>
      <x:c r="O382" s="180" t="str">
        <x:f>IF(AND($D382=PARAMETROS!$B$2,$F382=PARAMETROS!$B$3,$G382&lt;&gt;"",UPPER(TRIM($K382))&lt;&gt;"NO"),"SI","NO")</x:f>
        <x:v>NO</x:v>
      </x:c>
      <x:c r="P382" s="180" t="str">
        <x:f>IF($O382="SI",COUNTIFS($O$2:O382,"SI"),"")</x:f>
      </x:c>
      <x:c r="Q382" s="180" t="str">
        <x:f>IF($O382="SI",IFERROR(INDEX('ASIGNACION AUTOMATICA'!$D:$D,MATCH($G382,'ASIGNACION AUTOMATICA'!$J:$J,0)),""),"")</x:f>
      </x:c>
    </x:row>
    <x:row r="383" s="127" customFormat="1" ht="12.75" customHeight="1">
      <x:c r="A383" s="135" t="n">
        <x:f>ROW()-1</x:f>
        <x:v>382</x:v>
      </x:c>
      <x:c r="B383" s="135" t="inlineStr">
        <x:is>
          <x:t xml:space="preserve">S/P</x:t>
        </x:is>
      </x:c>
      <x:c r="C383" s="135" t="inlineStr">
        <x:is>
          <x:t xml:space="preserve">Resto de fuentes / orden original del Maestro: ASMARTALC</x:t>
        </x:is>
      </x:c>
      <x:c r="D383" s="135" t="inlineStr">
        <x:is>
          <x:t xml:space="preserve">ASMARtalc</x:t>
        </x:is>
      </x:c>
      <x:c r="E383" s="135" t="n"/>
      <x:c r="F383" s="135" t="inlineStr">
        <x:is>
          <x:t xml:space="preserve">Lateral</x:t>
        </x:is>
      </x:c>
      <x:c r="G383" s="135" t="n"/>
      <x:c r="H383" s="135" t="n"/>
      <x:c r="I383" s="135" t="n"/>
      <x:c r="J383" s="135" t="n"/>
      <x:c r="K383" s="221" t="inlineStr">
        <x:is>
          <x:t xml:space="preserve">Pendiente</x:t>
        </x:is>
      </x:c>
      <x:c r="L383" s="135" t="inlineStr">
        <x:is>
          <x:t xml:space="preserve">Gerente Comercial Armada</x:t>
        </x:is>
      </x:c>
      <x:c r="M383" s="135" t="n"/>
      <x:c r="N383" s="180" t="n">
        <x:f>IFERROR(VALUE(B383),9999)</x:f>
        <x:v>0</x:v>
      </x:c>
      <x:c r="O383" s="180" t="str">
        <x:f>IF(AND($D383=PARAMETROS!$B$2,$F383=PARAMETROS!$B$3,$G383&lt;&gt;"",UPPER(TRIM($K383))&lt;&gt;"NO"),"SI","NO")</x:f>
        <x:v>NO</x:v>
      </x:c>
      <x:c r="P383" s="180" t="str">
        <x:f>IF($O383="SI",COUNTIFS($O$2:O383,"SI"),"")</x:f>
      </x:c>
      <x:c r="Q383" s="180" t="str">
        <x:f>IF($O383="SI",IFERROR(INDEX('ASIGNACION AUTOMATICA'!$D:$D,MATCH($G383,'ASIGNACION AUTOMATICA'!$J:$J,0)),""),"")</x:f>
      </x:c>
    </x:row>
    <x:row r="384" s="127" customFormat="1" ht="12.75" customHeight="1">
      <x:c r="A384" s="131" t="n">
        <x:f>ROW()-1</x:f>
        <x:v>383</x:v>
      </x:c>
      <x:c r="B384" s="131" t="inlineStr">
        <x:is>
          <x:t xml:space="preserve">S/P</x:t>
        </x:is>
      </x:c>
      <x:c r="C384" s="131" t="inlineStr">
        <x:is>
          <x:t xml:space="preserve">Resto de fuentes / orden original del Maestro: ASMARTALC</x:t>
        </x:is>
      </x:c>
      <x:c r="D384" s="131" t="inlineStr">
        <x:is>
          <x:t xml:space="preserve">ASMARtalc</x:t>
        </x:is>
      </x:c>
      <x:c r="E384" s="131" t="n"/>
      <x:c r="F384" s="131" t="inlineStr">
        <x:is>
          <x:t xml:space="preserve">Lateral</x:t>
        </x:is>
      </x:c>
      <x:c r="G384" s="131" t="n"/>
      <x:c r="H384" s="131" t="n"/>
      <x:c r="I384" s="131" t="n"/>
      <x:c r="J384" s="131" t="n"/>
      <x:c r="K384" s="221" t="inlineStr">
        <x:is>
          <x:t xml:space="preserve">Pendiente</x:t>
        </x:is>
      </x:c>
      <x:c r="L384" s="131" t="inlineStr">
        <x:is>
          <x:t xml:space="preserve">Gerente Comercial Buques Mercantes y Pesqueros</x:t>
        </x:is>
      </x:c>
      <x:c r="M384" s="131" t="n"/>
      <x:c r="N384" s="180" t="n">
        <x:f>IFERROR(VALUE(B384),9999)</x:f>
        <x:v>0</x:v>
      </x:c>
      <x:c r="O384" s="180" t="str">
        <x:f>IF(AND($D384=PARAMETROS!$B$2,$F384=PARAMETROS!$B$3,$G384&lt;&gt;"",UPPER(TRIM($K384))&lt;&gt;"NO"),"SI","NO")</x:f>
        <x:v>NO</x:v>
      </x:c>
      <x:c r="P384" s="180" t="str">
        <x:f>IF($O384="SI",COUNTIFS($O$2:O384,"SI"),"")</x:f>
      </x:c>
      <x:c r="Q384" s="180" t="str">
        <x:f>IF($O384="SI",IFERROR(INDEX('ASIGNACION AUTOMATICA'!$D:$D,MATCH($G384,'ASIGNACION AUTOMATICA'!$J:$J,0)),""),"")</x:f>
      </x:c>
    </x:row>
    <x:row r="385" s="127" customFormat="1" ht="12.75" customHeight="1">
      <x:c r="A385" s="135" t="n">
        <x:f>ROW()-1</x:f>
        <x:v>384</x:v>
      </x:c>
      <x:c r="B385" s="135" t="inlineStr">
        <x:is>
          <x:t xml:space="preserve">S/P</x:t>
        </x:is>
      </x:c>
      <x:c r="C385" s="135" t="inlineStr">
        <x:is>
          <x:t xml:space="preserve">Resto de fuentes / orden original del Maestro: ASMARTALC</x:t>
        </x:is>
      </x:c>
      <x:c r="D385" s="135" t="inlineStr">
        <x:is>
          <x:t xml:space="preserve">ASMARtalc</x:t>
        </x:is>
      </x:c>
      <x:c r="E385" s="135" t="n"/>
      <x:c r="F385" s="135" t="inlineStr">
        <x:is>
          <x:t xml:space="preserve">VIP</x:t>
        </x:is>
      </x:c>
      <x:c r="G385" s="135" t="n"/>
      <x:c r="H385" s="135" t="n"/>
      <x:c r="I385" s="135" t="n"/>
      <x:c r="J385" s="135" t="n"/>
      <x:c r="K385" s="221" t="inlineStr">
        <x:is>
          <x:t xml:space="preserve">Pendiente</x:t>
        </x:is>
      </x:c>
      <x:c r="L385" s="135" t="inlineStr">
        <x:is>
          <x:t xml:space="preserve">Gerente Construcción Naval</x:t>
        </x:is>
      </x:c>
      <x:c r="M385" s="135" t="n"/>
      <x:c r="N385" s="180" t="n">
        <x:f>IFERROR(VALUE(B385),9999)</x:f>
        <x:v>0</x:v>
      </x:c>
      <x:c r="O385" s="180" t="str">
        <x:f>IF(AND($D385=PARAMETROS!$B$2,$F385=PARAMETROS!$B$3,$G385&lt;&gt;"",UPPER(TRIM($K385))&lt;&gt;"NO"),"SI","NO")</x:f>
        <x:v>NO</x:v>
      </x:c>
      <x:c r="P385" s="180" t="str">
        <x:f>IF($O385="SI",COUNTIFS($O$2:O385,"SI"),"")</x:f>
      </x:c>
      <x:c r="Q385" s="180" t="str">
        <x:f>IF($O385="SI",IFERROR(INDEX('ASIGNACION AUTOMATICA'!$D:$D,MATCH($G385,'ASIGNACION AUTOMATICA'!$J:$J,0)),""),"")</x:f>
      </x:c>
    </x:row>
    <x:row r="386" s="127" customFormat="1" ht="12.75" customHeight="1">
      <x:c r="A386" s="131" t="n">
        <x:f>ROW()-1</x:f>
        <x:v>385</x:v>
      </x:c>
      <x:c r="B386" s="131" t="inlineStr">
        <x:is>
          <x:t xml:space="preserve">S/P</x:t>
        </x:is>
      </x:c>
      <x:c r="C386" s="131" t="inlineStr">
        <x:is>
          <x:t xml:space="preserve">Resto de fuentes / orden original del Maestro: ASMARTALC</x:t>
        </x:is>
      </x:c>
      <x:c r="D386" s="131" t="inlineStr">
        <x:is>
          <x:t xml:space="preserve">ASMARtalc</x:t>
        </x:is>
      </x:c>
      <x:c r="E386" s="131" t="n"/>
      <x:c r="F386" s="131" t="inlineStr">
        <x:is>
          <x:t xml:space="preserve">Lateral</x:t>
        </x:is>
      </x:c>
      <x:c r="G386" s="131" t="n"/>
      <x:c r="H386" s="131" t="n"/>
      <x:c r="I386" s="131" t="n"/>
      <x:c r="J386" s="131" t="n"/>
      <x:c r="K386" s="221" t="inlineStr">
        <x:is>
          <x:t xml:space="preserve">Pendiente</x:t>
        </x:is>
      </x:c>
      <x:c r="L386" s="131" t="inlineStr">
        <x:is>
          <x:t xml:space="preserve">Gerente de Investigacion, Desarrollo e Inversiones</x:t>
        </x:is>
      </x:c>
      <x:c r="M386" s="131" t="n"/>
      <x:c r="N386" s="180" t="n">
        <x:f>IFERROR(VALUE(B386),9999)</x:f>
        <x:v>0</x:v>
      </x:c>
      <x:c r="O386" s="180" t="str">
        <x:f>IF(AND($D386=PARAMETROS!$B$2,$F386=PARAMETROS!$B$3,$G386&lt;&gt;"",UPPER(TRIM($K386))&lt;&gt;"NO"),"SI","NO")</x:f>
        <x:v>NO</x:v>
      </x:c>
      <x:c r="P386" s="180" t="str">
        <x:f>IF($O386="SI",COUNTIFS($O$2:O386,"SI"),"")</x:f>
      </x:c>
      <x:c r="Q386" s="180" t="str">
        <x:f>IF($O386="SI",IFERROR(INDEX('ASIGNACION AUTOMATICA'!$D:$D,MATCH($G386,'ASIGNACION AUTOMATICA'!$J:$J,0)),""),"")</x:f>
      </x:c>
    </x:row>
    <x:row r="387" s="127" customFormat="1" ht="12.75" customHeight="1">
      <x:c r="A387" s="135" t="n">
        <x:f>ROW()-1</x:f>
        <x:v>386</x:v>
      </x:c>
      <x:c r="B387" s="135" t="inlineStr">
        <x:is>
          <x:t xml:space="preserve">S/P</x:t>
        </x:is>
      </x:c>
      <x:c r="C387" s="135" t="inlineStr">
        <x:is>
          <x:t xml:space="preserve">Resto de fuentes / orden original del Maestro: ASMARTALC</x:t>
        </x:is>
      </x:c>
      <x:c r="D387" s="135" t="inlineStr">
        <x:is>
          <x:t xml:space="preserve">ASMARtalc</x:t>
        </x:is>
      </x:c>
      <x:c r="E387" s="135" t="n"/>
      <x:c r="F387" s="135" t="inlineStr">
        <x:is>
          <x:t xml:space="preserve">Lateral</x:t>
        </x:is>
      </x:c>
      <x:c r="G387" s="135" t="n"/>
      <x:c r="H387" s="135" t="n"/>
      <x:c r="I387" s="135" t="n"/>
      <x:c r="J387" s="135" t="n"/>
      <x:c r="K387" s="221" t="inlineStr">
        <x:is>
          <x:t xml:space="preserve">Pendiente</x:t>
        </x:is>
      </x:c>
      <x:c r="L387" s="135" t="inlineStr">
        <x:is>
          <x:t xml:space="preserve">Gerente Gestion</x:t>
        </x:is>
      </x:c>
      <x:c r="M387" s="135" t="n"/>
      <x:c r="N387" s="180" t="n">
        <x:f>IFERROR(VALUE(B387),9999)</x:f>
        <x:v>0</x:v>
      </x:c>
      <x:c r="O387" s="180" t="str">
        <x:f>IF(AND($D387=PARAMETROS!$B$2,$F387=PARAMETROS!$B$3,$G387&lt;&gt;"",UPPER(TRIM($K387))&lt;&gt;"NO"),"SI","NO")</x:f>
        <x:v>NO</x:v>
      </x:c>
      <x:c r="P387" s="180" t="str">
        <x:f>IF($O387="SI",COUNTIFS($O$2:O387,"SI"),"")</x:f>
      </x:c>
      <x:c r="Q387" s="180" t="str">
        <x:f>IF($O387="SI",IFERROR(INDEX('ASIGNACION AUTOMATICA'!$D:$D,MATCH($G387,'ASIGNACION AUTOMATICA'!$J:$J,0)),""),"")</x:f>
      </x:c>
    </x:row>
    <x:row r="388" s="127" customFormat="1" ht="12.75" customHeight="1">
      <x:c r="A388" s="131" t="n">
        <x:f>ROW()-1</x:f>
        <x:v>387</x:v>
      </x:c>
      <x:c r="B388" s="131" t="inlineStr">
        <x:is>
          <x:t xml:space="preserve">S/P</x:t>
        </x:is>
      </x:c>
      <x:c r="C388" s="131" t="inlineStr">
        <x:is>
          <x:t xml:space="preserve">Resto de fuentes / orden original del Maestro: ASMARTALC</x:t>
        </x:is>
      </x:c>
      <x:c r="D388" s="131" t="inlineStr">
        <x:is>
          <x:t xml:space="preserve">ASMARtalc</x:t>
        </x:is>
      </x:c>
      <x:c r="E388" s="131" t="n"/>
      <x:c r="F388" s="131" t="inlineStr">
        <x:is>
          <x:t xml:space="preserve">VIP</x:t>
        </x:is>
      </x:c>
      <x:c r="G388" s="131" t="n"/>
      <x:c r="H388" s="131" t="n"/>
      <x:c r="I388" s="131" t="n"/>
      <x:c r="J388" s="131" t="n"/>
      <x:c r="K388" s="221" t="inlineStr">
        <x:is>
          <x:t xml:space="preserve">Pendiente</x:t>
        </x:is>
      </x:c>
      <x:c r="L388" s="131" t="inlineStr">
        <x:is>
          <x:t xml:space="preserve">Gerente Logística</x:t>
        </x:is>
      </x:c>
      <x:c r="M388" s="131" t="n"/>
      <x:c r="N388" s="180" t="n">
        <x:f>IFERROR(VALUE(B388),9999)</x:f>
        <x:v>0</x:v>
      </x:c>
      <x:c r="O388" s="180" t="str">
        <x:f>IF(AND($D388=PARAMETROS!$B$2,$F388=PARAMETROS!$B$3,$G388&lt;&gt;"",UPPER(TRIM($K388))&lt;&gt;"NO"),"SI","NO")</x:f>
        <x:v>NO</x:v>
      </x:c>
      <x:c r="P388" s="180" t="str">
        <x:f>IF($O388="SI",COUNTIFS($O$2:O388,"SI"),"")</x:f>
      </x:c>
      <x:c r="Q388" s="180" t="str">
        <x:f>IF($O388="SI",IFERROR(INDEX('ASIGNACION AUTOMATICA'!$D:$D,MATCH($G388,'ASIGNACION AUTOMATICA'!$J:$J,0)),""),"")</x:f>
      </x:c>
    </x:row>
    <x:row r="389" s="127" customFormat="1" ht="12.75" customHeight="1">
      <x:c r="A389" s="135" t="n">
        <x:f>ROW()-1</x:f>
        <x:v>388</x:v>
      </x:c>
      <x:c r="B389" s="135" t="inlineStr">
        <x:is>
          <x:t xml:space="preserve">S/P</x:t>
        </x:is>
      </x:c>
      <x:c r="C389" s="135" t="inlineStr">
        <x:is>
          <x:t xml:space="preserve">Resto de fuentes / orden original del Maestro: ASMARTALC</x:t>
        </x:is>
      </x:c>
      <x:c r="D389" s="135" t="inlineStr">
        <x:is>
          <x:t xml:space="preserve">ASMARtalc</x:t>
        </x:is>
      </x:c>
      <x:c r="E389" s="135" t="n"/>
      <x:c r="F389" s="135" t="inlineStr">
        <x:is>
          <x:t xml:space="preserve">VIP</x:t>
        </x:is>
      </x:c>
      <x:c r="G389" s="135" t="n"/>
      <x:c r="H389" s="135" t="n"/>
      <x:c r="I389" s="135" t="n"/>
      <x:c r="J389" s="135" t="n"/>
      <x:c r="K389" s="221" t="inlineStr">
        <x:is>
          <x:t xml:space="preserve">Pendiente</x:t>
        </x:is>
      </x:c>
      <x:c r="L389" s="135" t="inlineStr">
        <x:is>
          <x:t xml:space="preserve">Gerente Operaciones</x:t>
        </x:is>
      </x:c>
      <x:c r="M389" s="135" t="n"/>
      <x:c r="N389" s="180" t="n">
        <x:f>IFERROR(VALUE(B389),9999)</x:f>
        <x:v>0</x:v>
      </x:c>
      <x:c r="O389" s="180" t="str">
        <x:f>IF(AND($D389=PARAMETROS!$B$2,$F389=PARAMETROS!$B$3,$G389&lt;&gt;"",UPPER(TRIM($K389))&lt;&gt;"NO"),"SI","NO")</x:f>
        <x:v>NO</x:v>
      </x:c>
      <x:c r="P389" s="180" t="str">
        <x:f>IF($O389="SI",COUNTIFS($O$2:O389,"SI"),"")</x:f>
      </x:c>
      <x:c r="Q389" s="180" t="str">
        <x:f>IF($O389="SI",IFERROR(INDEX('ASIGNACION AUTOMATICA'!$D:$D,MATCH($G389,'ASIGNACION AUTOMATICA'!$J:$J,0)),""),"")</x:f>
      </x:c>
    </x:row>
    <x:row r="390" s="127" customFormat="1" ht="12.75" customHeight="1">
      <x:c r="A390" s="131" t="n">
        <x:f>ROW()-1</x:f>
        <x:v>389</x:v>
      </x:c>
      <x:c r="B390" s="131" t="inlineStr">
        <x:is>
          <x:t xml:space="preserve">S/P</x:t>
        </x:is>
      </x:c>
      <x:c r="C390" s="131" t="inlineStr">
        <x:is>
          <x:t xml:space="preserve">Resto de fuentes / orden original del Maestro: ASMARTALC</x:t>
        </x:is>
      </x:c>
      <x:c r="D390" s="131" t="inlineStr">
        <x:is>
          <x:t xml:space="preserve">ASMARtalc</x:t>
        </x:is>
      </x:c>
      <x:c r="E390" s="131" t="n"/>
      <x:c r="F390" s="131" t="inlineStr">
        <x:is>
          <x:t xml:space="preserve">Lateral</x:t>
        </x:is>
      </x:c>
      <x:c r="G390" s="131" t="n"/>
      <x:c r="H390" s="131" t="n"/>
      <x:c r="I390" s="131" t="n"/>
      <x:c r="J390" s="131" t="n"/>
      <x:c r="K390" s="221" t="inlineStr">
        <x:is>
          <x:t xml:space="preserve">Pendiente</x:t>
        </x:is>
      </x:c>
      <x:c r="L390" s="131" t="inlineStr">
        <x:is>
          <x:t xml:space="preserve">Gerente Reparaciones</x:t>
        </x:is>
      </x:c>
      <x:c r="M390" s="131" t="n"/>
      <x:c r="N390" s="180" t="n">
        <x:f>IFERROR(VALUE(B390),9999)</x:f>
        <x:v>0</x:v>
      </x:c>
      <x:c r="O390" s="180" t="str">
        <x:f>IF(AND($D390=PARAMETROS!$B$2,$F390=PARAMETROS!$B$3,$G390&lt;&gt;"",UPPER(TRIM($K390))&lt;&gt;"NO"),"SI","NO")</x:f>
        <x:v>NO</x:v>
      </x:c>
      <x:c r="P390" s="180" t="str">
        <x:f>IF($O390="SI",COUNTIFS($O$2:O390,"SI"),"")</x:f>
      </x:c>
      <x:c r="Q390" s="180" t="str">
        <x:f>IF($O390="SI",IFERROR(INDEX('ASIGNACION AUTOMATICA'!$D:$D,MATCH($G390,'ASIGNACION AUTOMATICA'!$J:$J,0)),""),"")</x:f>
      </x:c>
    </x:row>
    <x:row r="391" s="127" customFormat="1" ht="12.75" customHeight="1">
      <x:c r="A391" s="135" t="n">
        <x:f>ROW()-1</x:f>
        <x:v>390</x:v>
      </x:c>
      <x:c r="B391" s="135" t="inlineStr">
        <x:is>
          <x:t xml:space="preserve">S/P</x:t>
        </x:is>
      </x:c>
      <x:c r="C391" s="135" t="inlineStr">
        <x:is>
          <x:t xml:space="preserve">Resto de fuentes / orden original del Maestro: ASMARTALC</x:t>
        </x:is>
      </x:c>
      <x:c r="D391" s="135" t="inlineStr">
        <x:is>
          <x:t xml:space="preserve">ASMARtalc</x:t>
        </x:is>
      </x:c>
      <x:c r="E391" s="135" t="n"/>
      <x:c r="F391" s="135" t="inlineStr">
        <x:is>
          <x:t xml:space="preserve">Lateral</x:t>
        </x:is>
      </x:c>
      <x:c r="G391" s="135" t="n"/>
      <x:c r="H391" s="135" t="n"/>
      <x:c r="I391" s="135" t="n"/>
      <x:c r="J391" s="135" t="n"/>
      <x:c r="K391" s="221" t="inlineStr">
        <x:is>
          <x:t xml:space="preserve">Pendiente</x:t>
        </x:is>
      </x:c>
      <x:c r="L391" s="135" t="inlineStr">
        <x:is>
          <x:t xml:space="preserve">Gerente Rrhh</x:t>
        </x:is>
      </x:c>
      <x:c r="M391" s="135" t="n"/>
      <x:c r="N391" s="180" t="n">
        <x:f>IFERROR(VALUE(B391),9999)</x:f>
        <x:v>0</x:v>
      </x:c>
      <x:c r="O391" s="180" t="str">
        <x:f>IF(AND($D391=PARAMETROS!$B$2,$F391=PARAMETROS!$B$3,$G391&lt;&gt;"",UPPER(TRIM($K391))&lt;&gt;"NO"),"SI","NO")</x:f>
        <x:v>NO</x:v>
      </x:c>
      <x:c r="P391" s="180" t="str">
        <x:f>IF($O391="SI",COUNTIFS($O$2:O391,"SI"),"")</x:f>
      </x:c>
      <x:c r="Q391" s="180" t="str">
        <x:f>IF($O391="SI",IFERROR(INDEX('ASIGNACION AUTOMATICA'!$D:$D,MATCH($G391,'ASIGNACION AUTOMATICA'!$J:$J,0)),""),"")</x:f>
      </x:c>
    </x:row>
    <x:row r="392" s="127" customFormat="1" ht="12.75" customHeight="1">
      <x:c r="A392" s="131" t="n">
        <x:f>ROW()-1</x:f>
        <x:v>391</x:v>
      </x:c>
      <x:c r="B392" s="131" t="inlineStr">
        <x:is>
          <x:t xml:space="preserve">S/P</x:t>
        </x:is>
      </x:c>
      <x:c r="C392" s="131" t="inlineStr">
        <x:is>
          <x:t xml:space="preserve">Resto de fuentes / orden original del Maestro: ASMARTALC</x:t>
        </x:is>
      </x:c>
      <x:c r="D392" s="131" t="inlineStr">
        <x:is>
          <x:t xml:space="preserve">ASMARtalc</x:t>
        </x:is>
      </x:c>
      <x:c r="E392" s="131" t="n"/>
      <x:c r="F392" s="131" t="inlineStr">
        <x:is>
          <x:t xml:space="preserve">Lateral</x:t>
        </x:is>
      </x:c>
      <x:c r="G392" s="131" t="n"/>
      <x:c r="H392" s="131" t="n"/>
      <x:c r="I392" s="131" t="n"/>
      <x:c r="J392" s="131" t="n"/>
      <x:c r="K392" s="221" t="inlineStr">
        <x:is>
          <x:t xml:space="preserve">Pendiente</x:t>
        </x:is>
      </x:c>
      <x:c r="L392" s="131" t="inlineStr">
        <x:is>
          <x:t xml:space="preserve">Jefe Almacenes</x:t>
        </x:is>
      </x:c>
      <x:c r="M392" s="131" t="n"/>
      <x:c r="N392" s="180" t="n">
        <x:f>IFERROR(VALUE(B392),9999)</x:f>
        <x:v>0</x:v>
      </x:c>
      <x:c r="O392" s="180" t="str">
        <x:f>IF(AND($D392=PARAMETROS!$B$2,$F392=PARAMETROS!$B$3,$G392&lt;&gt;"",UPPER(TRIM($K392))&lt;&gt;"NO"),"SI","NO")</x:f>
        <x:v>NO</x:v>
      </x:c>
      <x:c r="P392" s="180" t="str">
        <x:f>IF($O392="SI",COUNTIFS($O$2:O392,"SI"),"")</x:f>
      </x:c>
      <x:c r="Q392" s="180" t="str">
        <x:f>IF($O392="SI",IFERROR(INDEX('ASIGNACION AUTOMATICA'!$D:$D,MATCH($G392,'ASIGNACION AUTOMATICA'!$J:$J,0)),""),"")</x:f>
      </x:c>
    </x:row>
    <x:row r="393" s="127" customFormat="1" ht="12.75" customHeight="1">
      <x:c r="A393" s="135" t="n">
        <x:f>ROW()-1</x:f>
        <x:v>392</x:v>
      </x:c>
      <x:c r="B393" s="135" t="inlineStr">
        <x:is>
          <x:t xml:space="preserve">S/P</x:t>
        </x:is>
      </x:c>
      <x:c r="C393" s="135" t="inlineStr">
        <x:is>
          <x:t xml:space="preserve">Resto de fuentes / orden original del Maestro: ASMARTALC</x:t>
        </x:is>
      </x:c>
      <x:c r="D393" s="135" t="inlineStr">
        <x:is>
          <x:t xml:space="preserve">ASMARtalc</x:t>
        </x:is>
      </x:c>
      <x:c r="E393" s="135" t="n"/>
      <x:c r="F393" s="135" t="inlineStr">
        <x:is>
          <x:t xml:space="preserve">Lateral</x:t>
        </x:is>
      </x:c>
      <x:c r="G393" s="135" t="n"/>
      <x:c r="H393" s="135" t="n"/>
      <x:c r="I393" s="135" t="n"/>
      <x:c r="J393" s="135" t="n"/>
      <x:c r="K393" s="221" t="inlineStr">
        <x:is>
          <x:t xml:space="preserve">Pendiente</x:t>
        </x:is>
      </x:c>
      <x:c r="L393" s="135" t="inlineStr">
        <x:is>
          <x:t xml:space="preserve">Jefe de Departamento de Ingeniería de Sistemas</x:t>
        </x:is>
      </x:c>
      <x:c r="M393" s="135" t="n"/>
      <x:c r="N393" s="180" t="n">
        <x:f>IFERROR(VALUE(B393),9999)</x:f>
        <x:v>0</x:v>
      </x:c>
      <x:c r="O393" s="180" t="str">
        <x:f>IF(AND($D393=PARAMETROS!$B$2,$F393=PARAMETROS!$B$3,$G393&lt;&gt;"",UPPER(TRIM($K393))&lt;&gt;"NO"),"SI","NO")</x:f>
        <x:v>NO</x:v>
      </x:c>
      <x:c r="P393" s="180" t="str">
        <x:f>IF($O393="SI",COUNTIFS($O$2:O393,"SI"),"")</x:f>
      </x:c>
      <x:c r="Q393" s="180" t="str">
        <x:f>IF($O393="SI",IFERROR(INDEX('ASIGNACION AUTOMATICA'!$D:$D,MATCH($G393,'ASIGNACION AUTOMATICA'!$J:$J,0)),""),"")</x:f>
      </x:c>
    </x:row>
    <x:row r="394" s="127" customFormat="1" ht="12.75" customHeight="1">
      <x:c r="A394" s="131" t="n">
        <x:f>ROW()-1</x:f>
        <x:v>393</x:v>
      </x:c>
      <x:c r="B394" s="131" t="inlineStr">
        <x:is>
          <x:t xml:space="preserve">S/P</x:t>
        </x:is>
      </x:c>
      <x:c r="C394" s="131" t="inlineStr">
        <x:is>
          <x:t xml:space="preserve">Resto de fuentes / orden original del Maestro: ASMARTALC</x:t>
        </x:is>
      </x:c>
      <x:c r="D394" s="131" t="inlineStr">
        <x:is>
          <x:t xml:space="preserve">ASMARtalc</x:t>
        </x:is>
      </x:c>
      <x:c r="E394" s="131" t="n"/>
      <x:c r="F394" s="131" t="inlineStr">
        <x:is>
          <x:t xml:space="preserve">Lateral</x:t>
        </x:is>
      </x:c>
      <x:c r="G394" s="131" t="n"/>
      <x:c r="H394" s="131" t="n"/>
      <x:c r="I394" s="131" t="n"/>
      <x:c r="J394" s="131" t="n"/>
      <x:c r="K394" s="221" t="inlineStr">
        <x:is>
          <x:t xml:space="preserve">Pendiente</x:t>
        </x:is>
      </x:c>
      <x:c r="L394" s="131" t="inlineStr">
        <x:is>
          <x:t xml:space="preserve">Jefe de Departamento de Sistemas de Ingeniería</x:t>
        </x:is>
      </x:c>
      <x:c r="M394" s="131" t="n"/>
      <x:c r="N394" s="180" t="n">
        <x:f>IFERROR(VALUE(B394),9999)</x:f>
        <x:v>0</x:v>
      </x:c>
      <x:c r="O394" s="180" t="str">
        <x:f>IF(AND($D394=PARAMETROS!$B$2,$F394=PARAMETROS!$B$3,$G394&lt;&gt;"",UPPER(TRIM($K394))&lt;&gt;"NO"),"SI","NO")</x:f>
        <x:v>NO</x:v>
      </x:c>
      <x:c r="P394" s="180" t="str">
        <x:f>IF($O394="SI",COUNTIFS($O$2:O394,"SI"),"")</x:f>
      </x:c>
      <x:c r="Q394" s="180" t="str">
        <x:f>IF($O394="SI",IFERROR(INDEX('ASIGNACION AUTOMATICA'!$D:$D,MATCH($G394,'ASIGNACION AUTOMATICA'!$J:$J,0)),""),"")</x:f>
      </x:c>
    </x:row>
    <x:row r="395" s="127" customFormat="1" ht="12.75" customHeight="1">
      <x:c r="A395" s="135" t="n">
        <x:f>ROW()-1</x:f>
        <x:v>394</x:v>
      </x:c>
      <x:c r="B395" s="135" t="inlineStr">
        <x:is>
          <x:t xml:space="preserve">S/P</x:t>
        </x:is>
      </x:c>
      <x:c r="C395" s="135" t="inlineStr">
        <x:is>
          <x:t xml:space="preserve">Resto de fuentes / orden original del Maestro: ASMARTALC</x:t>
        </x:is>
      </x:c>
      <x:c r="D395" s="135" t="inlineStr">
        <x:is>
          <x:t xml:space="preserve">ASMARtalc</x:t>
        </x:is>
      </x:c>
      <x:c r="E395" s="135" t="n"/>
      <x:c r="F395" s="135" t="inlineStr">
        <x:is>
          <x:t xml:space="preserve">Lateral</x:t>
        </x:is>
      </x:c>
      <x:c r="G395" s="135" t="n"/>
      <x:c r="H395" s="135" t="n"/>
      <x:c r="I395" s="135" t="n"/>
      <x:c r="J395" s="135" t="n"/>
      <x:c r="K395" s="221" t="inlineStr">
        <x:is>
          <x:t xml:space="preserve">Pendiente</x:t>
        </x:is>
      </x:c>
      <x:c r="L395" s="135" t="inlineStr">
        <x:is>
          <x:t xml:space="preserve">Jefe de Departamento Investigación y Desarrollo</x:t>
        </x:is>
      </x:c>
      <x:c r="M395" s="135" t="n"/>
      <x:c r="N395" s="180" t="n">
        <x:f>IFERROR(VALUE(B395),9999)</x:f>
        <x:v>0</x:v>
      </x:c>
      <x:c r="O395" s="180" t="str">
        <x:f>IF(AND($D395=PARAMETROS!$B$2,$F395=PARAMETROS!$B$3,$G395&lt;&gt;"",UPPER(TRIM($K395))&lt;&gt;"NO"),"SI","NO")</x:f>
        <x:v>NO</x:v>
      </x:c>
      <x:c r="P395" s="180" t="str">
        <x:f>IF($O395="SI",COUNTIFS($O$2:O395,"SI"),"")</x:f>
      </x:c>
      <x:c r="Q395" s="180" t="str">
        <x:f>IF($O395="SI",IFERROR(INDEX('ASIGNACION AUTOMATICA'!$D:$D,MATCH($G395,'ASIGNACION AUTOMATICA'!$J:$J,0)),""),"")</x:f>
      </x:c>
    </x:row>
    <x:row r="396" s="127" customFormat="1" ht="12.75" customHeight="1">
      <x:c r="A396" s="131" t="n">
        <x:f>ROW()-1</x:f>
        <x:v>395</x:v>
      </x:c>
      <x:c r="B396" s="131" t="inlineStr">
        <x:is>
          <x:t xml:space="preserve">S/P</x:t>
        </x:is>
      </x:c>
      <x:c r="C396" s="131" t="inlineStr">
        <x:is>
          <x:t xml:space="preserve">Resto de fuentes / orden original del Maestro: ASMARTALC</x:t>
        </x:is>
      </x:c>
      <x:c r="D396" s="131" t="inlineStr">
        <x:is>
          <x:t xml:space="preserve">ASMARtalc</x:t>
        </x:is>
      </x:c>
      <x:c r="E396" s="131" t="n"/>
      <x:c r="F396" s="131" t="inlineStr">
        <x:is>
          <x:t xml:space="preserve">Lateral</x:t>
        </x:is>
      </x:c>
      <x:c r="G396" s="131" t="n"/>
      <x:c r="H396" s="131" t="n"/>
      <x:c r="I396" s="131" t="n"/>
      <x:c r="J396" s="131" t="n"/>
      <x:c r="K396" s="221" t="inlineStr">
        <x:is>
          <x:t xml:space="preserve">Pendiente</x:t>
        </x:is>
      </x:c>
      <x:c r="L396" s="131" t="inlineStr">
        <x:is>
          <x:t xml:space="preserve">Jefe de Proyecto Senior Cn</x:t>
        </x:is>
      </x:c>
      <x:c r="M396" s="131" t="n"/>
      <x:c r="N396" s="180" t="n">
        <x:f>IFERROR(VALUE(B396),9999)</x:f>
        <x:v>0</x:v>
      </x:c>
      <x:c r="O396" s="180" t="str">
        <x:f>IF(AND($D396=PARAMETROS!$B$2,$F396=PARAMETROS!$B$3,$G396&lt;&gt;"",UPPER(TRIM($K396))&lt;&gt;"NO"),"SI","NO")</x:f>
        <x:v>NO</x:v>
      </x:c>
      <x:c r="P396" s="180" t="str">
        <x:f>IF($O396="SI",COUNTIFS($O$2:O396,"SI"),"")</x:f>
      </x:c>
      <x:c r="Q396" s="180" t="str">
        <x:f>IF($O396="SI",IFERROR(INDEX('ASIGNACION AUTOMATICA'!$D:$D,MATCH($G396,'ASIGNACION AUTOMATICA'!$J:$J,0)),""),"")</x:f>
      </x:c>
    </x:row>
    <x:row r="397" s="127" customFormat="1" ht="12.75" customHeight="1">
      <x:c r="A397" s="135" t="n">
        <x:f>ROW()-1</x:f>
        <x:v>396</x:v>
      </x:c>
      <x:c r="B397" s="135" t="inlineStr">
        <x:is>
          <x:t xml:space="preserve">S/P</x:t>
        </x:is>
      </x:c>
      <x:c r="C397" s="135" t="inlineStr">
        <x:is>
          <x:t xml:space="preserve">Resto de fuentes / orden original del Maestro: ASMARTALC</x:t>
        </x:is>
      </x:c>
      <x:c r="D397" s="135" t="inlineStr">
        <x:is>
          <x:t xml:space="preserve">ASMARtalc</x:t>
        </x:is>
      </x:c>
      <x:c r="E397" s="135" t="n"/>
      <x:c r="F397" s="135" t="inlineStr">
        <x:is>
          <x:t xml:space="preserve">Asmartalc</x:t>
        </x:is>
      </x:c>
      <x:c r="G397" s="135" t="n"/>
      <x:c r="H397" s="135" t="n"/>
      <x:c r="I397" s="135" t="n"/>
      <x:c r="J397" s="135" t="n"/>
      <x:c r="K397" s="221" t="inlineStr">
        <x:is>
          <x:t xml:space="preserve">Pendiente</x:t>
        </x:is>
      </x:c>
      <x:c r="L397" s="135" t="inlineStr">
        <x:is>
          <x:t xml:space="preserve">Jefe de Taller de Maquinaria Naval</x:t>
        </x:is>
      </x:c>
      <x:c r="M397" s="135" t="n"/>
      <x:c r="N397" s="180" t="n">
        <x:f>IFERROR(VALUE(B397),9999)</x:f>
        <x:v>0</x:v>
      </x:c>
      <x:c r="O397" s="180" t="str">
        <x:f>IF(AND($D397=PARAMETROS!$B$2,$F397=PARAMETROS!$B$3,$G397&lt;&gt;"",UPPER(TRIM($K397))&lt;&gt;"NO"),"SI","NO")</x:f>
        <x:v>NO</x:v>
      </x:c>
      <x:c r="P397" s="180" t="str">
        <x:f>IF($O397="SI",COUNTIFS($O$2:O397,"SI"),"")</x:f>
      </x:c>
      <x:c r="Q397" s="180" t="str">
        <x:f>IF($O397="SI",IFERROR(INDEX('ASIGNACION AUTOMATICA'!$D:$D,MATCH($G397,'ASIGNACION AUTOMATICA'!$J:$J,0)),""),"")</x:f>
      </x:c>
    </x:row>
    <x:row r="398" s="127" customFormat="1" ht="12.75" customHeight="1">
      <x:c r="A398" s="131" t="n">
        <x:f>ROW()-1</x:f>
        <x:v>397</x:v>
      </x:c>
      <x:c r="B398" s="131" t="inlineStr">
        <x:is>
          <x:t xml:space="preserve">S/P</x:t>
        </x:is>
      </x:c>
      <x:c r="C398" s="131" t="inlineStr">
        <x:is>
          <x:t xml:space="preserve">Resto de fuentes / orden original del Maestro: ASMARTALC</x:t>
        </x:is>
      </x:c>
      <x:c r="D398" s="131" t="inlineStr">
        <x:is>
          <x:t xml:space="preserve">ASMARtalc</x:t>
        </x:is>
      </x:c>
      <x:c r="E398" s="131" t="n"/>
      <x:c r="F398" s="131" t="inlineStr">
        <x:is>
          <x:t xml:space="preserve">Lateral</x:t>
        </x:is>
      </x:c>
      <x:c r="G398" s="131" t="n"/>
      <x:c r="H398" s="131" t="n"/>
      <x:c r="I398" s="131" t="n"/>
      <x:c r="J398" s="131" t="n"/>
      <x:c r="K398" s="221" t="inlineStr">
        <x:is>
          <x:t xml:space="preserve">Pendiente</x:t>
        </x:is>
      </x:c>
      <x:c r="L398" s="131" t="inlineStr">
        <x:is>
          <x:t xml:space="preserve">Jefe de Taller de Mecánica de Armamentos</x:t>
        </x:is>
      </x:c>
      <x:c r="M398" s="131" t="n"/>
      <x:c r="N398" s="180" t="n">
        <x:f>IFERROR(VALUE(B398),9999)</x:f>
        <x:v>0</x:v>
      </x:c>
      <x:c r="O398" s="180" t="str">
        <x:f>IF(AND($D398=PARAMETROS!$B$2,$F398=PARAMETROS!$B$3,$G398&lt;&gt;"",UPPER(TRIM($K398))&lt;&gt;"NO"),"SI","NO")</x:f>
        <x:v>NO</x:v>
      </x:c>
      <x:c r="P398" s="180" t="str">
        <x:f>IF($O398="SI",COUNTIFS($O$2:O398,"SI"),"")</x:f>
      </x:c>
      <x:c r="Q398" s="180" t="str">
        <x:f>IF($O398="SI",IFERROR(INDEX('ASIGNACION AUTOMATICA'!$D:$D,MATCH($G398,'ASIGNACION AUTOMATICA'!$J:$J,0)),""),"")</x:f>
      </x:c>
    </x:row>
    <x:row r="399" s="127" customFormat="1" ht="12.75" customHeight="1">
      <x:c r="A399" s="135" t="n">
        <x:f>ROW()-1</x:f>
        <x:v>398</x:v>
      </x:c>
      <x:c r="B399" s="135" t="inlineStr">
        <x:is>
          <x:t xml:space="preserve">S/P</x:t>
        </x:is>
      </x:c>
      <x:c r="C399" s="135" t="inlineStr">
        <x:is>
          <x:t xml:space="preserve">Resto de fuentes / orden original del Maestro: ASMARTALC</x:t>
        </x:is>
      </x:c>
      <x:c r="D399" s="135" t="inlineStr">
        <x:is>
          <x:t xml:space="preserve">ASMARtalc</x:t>
        </x:is>
      </x:c>
      <x:c r="E399" s="135" t="n"/>
      <x:c r="F399" s="135" t="inlineStr">
        <x:is>
          <x:t xml:space="preserve">Lateral</x:t>
        </x:is>
      </x:c>
      <x:c r="G399" s="135" t="n"/>
      <x:c r="H399" s="135" t="n"/>
      <x:c r="I399" s="135" t="n"/>
      <x:c r="J399" s="135" t="n"/>
      <x:c r="K399" s="221" t="inlineStr">
        <x:is>
          <x:t xml:space="preserve">Pendiente</x:t>
        </x:is>
      </x:c>
      <x:c r="L399" s="135" t="inlineStr">
        <x:is>
          <x:t xml:space="preserve">Jefe Depto Servicios</x:t>
        </x:is>
      </x:c>
      <x:c r="M399" s="135" t="n"/>
      <x:c r="N399" s="180" t="n">
        <x:f>IFERROR(VALUE(B399),9999)</x:f>
        <x:v>0</x:v>
      </x:c>
      <x:c r="O399" s="180" t="str">
        <x:f>IF(AND($D399=PARAMETROS!$B$2,$F399=PARAMETROS!$B$3,$G399&lt;&gt;"",UPPER(TRIM($K399))&lt;&gt;"NO"),"SI","NO")</x:f>
        <x:v>NO</x:v>
      </x:c>
      <x:c r="P399" s="180" t="str">
        <x:f>IF($O399="SI",COUNTIFS($O$2:O399,"SI"),"")</x:f>
      </x:c>
      <x:c r="Q399" s="180" t="str">
        <x:f>IF($O399="SI",IFERROR(INDEX('ASIGNACION AUTOMATICA'!$D:$D,MATCH($G399,'ASIGNACION AUTOMATICA'!$J:$J,0)),""),"")</x:f>
      </x:c>
    </x:row>
    <x:row r="400" s="127" customFormat="1" ht="12.75" customHeight="1">
      <x:c r="A400" s="131" t="n">
        <x:f>ROW()-1</x:f>
        <x:v>399</x:v>
      </x:c>
      <x:c r="B400" s="131" t="inlineStr">
        <x:is>
          <x:t xml:space="preserve">S/P</x:t>
        </x:is>
      </x:c>
      <x:c r="C400" s="131" t="inlineStr">
        <x:is>
          <x:t xml:space="preserve">Resto de fuentes / orden original del Maestro: ASMARTALC</x:t>
        </x:is>
      </x:c>
      <x:c r="D400" s="131" t="inlineStr">
        <x:is>
          <x:t xml:space="preserve">ASMARtalc</x:t>
        </x:is>
      </x:c>
      <x:c r="E400" s="131" t="n"/>
      <x:c r="F400" s="131" t="inlineStr">
        <x:is>
          <x:t xml:space="preserve">Lateral</x:t>
        </x:is>
      </x:c>
      <x:c r="G400" s="131" t="n"/>
      <x:c r="H400" s="131" t="n"/>
      <x:c r="I400" s="131" t="n"/>
      <x:c r="J400" s="131" t="n"/>
      <x:c r="K400" s="221" t="inlineStr">
        <x:is>
          <x:t xml:space="preserve">Pendiente</x:t>
        </x:is>
      </x:c>
      <x:c r="L400" s="131" t="inlineStr">
        <x:is>
          <x:t xml:space="preserve">Jefe Depto. Abastecimiento</x:t>
        </x:is>
      </x:c>
      <x:c r="M400" s="131" t="n"/>
      <x:c r="N400" s="180" t="n">
        <x:f>IFERROR(VALUE(B400),9999)</x:f>
        <x:v>0</x:v>
      </x:c>
      <x:c r="O400" s="180" t="str">
        <x:f>IF(AND($D400=PARAMETROS!$B$2,$F400=PARAMETROS!$B$3,$G400&lt;&gt;"",UPPER(TRIM($K400))&lt;&gt;"NO"),"SI","NO")</x:f>
        <x:v>NO</x:v>
      </x:c>
      <x:c r="P400" s="180" t="str">
        <x:f>IF($O400="SI",COUNTIFS($O$2:O400,"SI"),"")</x:f>
      </x:c>
      <x:c r="Q400" s="180" t="str">
        <x:f>IF($O400="SI",IFERROR(INDEX('ASIGNACION AUTOMATICA'!$D:$D,MATCH($G400,'ASIGNACION AUTOMATICA'!$J:$J,0)),""),"")</x:f>
      </x:c>
    </x:row>
    <x:row r="401" s="127" customFormat="1" ht="12.75" customHeight="1">
      <x:c r="A401" s="135" t="n">
        <x:f>ROW()-1</x:f>
        <x:v>400</x:v>
      </x:c>
      <x:c r="B401" s="135" t="inlineStr">
        <x:is>
          <x:t xml:space="preserve">S/P</x:t>
        </x:is>
      </x:c>
      <x:c r="C401" s="135" t="inlineStr">
        <x:is>
          <x:t xml:space="preserve">Resto de fuentes / orden original del Maestro: ASMARTALC</x:t>
        </x:is>
      </x:c>
      <x:c r="D401" s="135" t="inlineStr">
        <x:is>
          <x:t xml:space="preserve">ASMARtalc</x:t>
        </x:is>
      </x:c>
      <x:c r="E401" s="135" t="n"/>
      <x:c r="F401" s="135" t="inlineStr">
        <x:is>
          <x:t xml:space="preserve">Lateral</x:t>
        </x:is>
      </x:c>
      <x:c r="G401" s="135" t="n"/>
      <x:c r="H401" s="135" t="n"/>
      <x:c r="I401" s="135" t="n"/>
      <x:c r="J401" s="135" t="n"/>
      <x:c r="K401" s="221" t="inlineStr">
        <x:is>
          <x:t xml:space="preserve">Pendiente</x:t>
        </x:is>
      </x:c>
      <x:c r="L401" s="135" t="inlineStr">
        <x:is>
          <x:t xml:space="preserve">Jefe Depto. Asesoría Legal</x:t>
        </x:is>
      </x:c>
      <x:c r="M401" s="135" t="n"/>
      <x:c r="N401" s="180" t="n">
        <x:f>IFERROR(VALUE(B401),9999)</x:f>
        <x:v>0</x:v>
      </x:c>
      <x:c r="O401" s="180" t="str">
        <x:f>IF(AND($D401=PARAMETROS!$B$2,$F401=PARAMETROS!$B$3,$G401&lt;&gt;"",UPPER(TRIM($K401))&lt;&gt;"NO"),"SI","NO")</x:f>
        <x:v>NO</x:v>
      </x:c>
      <x:c r="P401" s="180" t="str">
        <x:f>IF($O401="SI",COUNTIFS($O$2:O401,"SI"),"")</x:f>
      </x:c>
      <x:c r="Q401" s="180" t="str">
        <x:f>IF($O401="SI",IFERROR(INDEX('ASIGNACION AUTOMATICA'!$D:$D,MATCH($G401,'ASIGNACION AUTOMATICA'!$J:$J,0)),""),"")</x:f>
      </x:c>
    </x:row>
    <x:row r="402" s="127" customFormat="1" ht="12.75" customHeight="1">
      <x:c r="A402" s="131" t="n">
        <x:f>ROW()-1</x:f>
        <x:v>401</x:v>
      </x:c>
      <x:c r="B402" s="131" t="inlineStr">
        <x:is>
          <x:t xml:space="preserve">S/P</x:t>
        </x:is>
      </x:c>
      <x:c r="C402" s="131" t="inlineStr">
        <x:is>
          <x:t xml:space="preserve">Resto de fuentes / orden original del Maestro: ASMARTALC</x:t>
        </x:is>
      </x:c>
      <x:c r="D402" s="131" t="inlineStr">
        <x:is>
          <x:t xml:space="preserve">ASMARtalc</x:t>
        </x:is>
      </x:c>
      <x:c r="E402" s="131" t="n"/>
      <x:c r="F402" s="131" t="inlineStr">
        <x:is>
          <x:t xml:space="preserve">Lateral</x:t>
        </x:is>
      </x:c>
      <x:c r="G402" s="131" t="n"/>
      <x:c r="H402" s="131" t="n"/>
      <x:c r="I402" s="131" t="n"/>
      <x:c r="J402" s="131" t="n"/>
      <x:c r="K402" s="221" t="inlineStr">
        <x:is>
          <x:t xml:space="preserve">Pendiente</x:t>
        </x:is>
      </x:c>
      <x:c r="L402" s="131" t="inlineStr">
        <x:is>
          <x:t xml:space="preserve">Jefe Depto. Contabilidad</x:t>
        </x:is>
      </x:c>
      <x:c r="M402" s="131" t="n"/>
      <x:c r="N402" s="180" t="n">
        <x:f>IFERROR(VALUE(B402),9999)</x:f>
        <x:v>0</x:v>
      </x:c>
      <x:c r="O402" s="180" t="str">
        <x:f>IF(AND($D402=PARAMETROS!$B$2,$F402=PARAMETROS!$B$3,$G402&lt;&gt;"",UPPER(TRIM($K402))&lt;&gt;"NO"),"SI","NO")</x:f>
        <x:v>NO</x:v>
      </x:c>
      <x:c r="P402" s="180" t="str">
        <x:f>IF($O402="SI",COUNTIFS($O$2:O402,"SI"),"")</x:f>
      </x:c>
      <x:c r="Q402" s="180" t="str">
        <x:f>IF($O402="SI",IFERROR(INDEX('ASIGNACION AUTOMATICA'!$D:$D,MATCH($G402,'ASIGNACION AUTOMATICA'!$J:$J,0)),""),"")</x:f>
      </x:c>
    </x:row>
    <x:row r="403" s="127" customFormat="1" ht="12.75" customHeight="1">
      <x:c r="A403" s="135" t="n">
        <x:f>ROW()-1</x:f>
        <x:v>402</x:v>
      </x:c>
      <x:c r="B403" s="135" t="inlineStr">
        <x:is>
          <x:t xml:space="preserve">S/P</x:t>
        </x:is>
      </x:c>
      <x:c r="C403" s="135" t="inlineStr">
        <x:is>
          <x:t xml:space="preserve">Resto de fuentes / orden original del Maestro: ASMARTALC</x:t>
        </x:is>
      </x:c>
      <x:c r="D403" s="135" t="inlineStr">
        <x:is>
          <x:t xml:space="preserve">ASMARtalc</x:t>
        </x:is>
      </x:c>
      <x:c r="E403" s="135" t="n"/>
      <x:c r="F403" s="135" t="inlineStr">
        <x:is>
          <x:t xml:space="preserve">Lateral</x:t>
        </x:is>
      </x:c>
      <x:c r="G403" s="135" t="n"/>
      <x:c r="H403" s="135" t="n"/>
      <x:c r="I403" s="135" t="n"/>
      <x:c r="J403" s="135" t="n"/>
      <x:c r="K403" s="221" t="inlineStr">
        <x:is>
          <x:t xml:space="preserve">Pendiente</x:t>
        </x:is>
      </x:c>
      <x:c r="L403" s="135" t="inlineStr">
        <x:is>
          <x:t xml:space="preserve">Jefe Depto. Diseño C.n.</x:t>
        </x:is>
      </x:c>
      <x:c r="M403" s="135" t="n"/>
      <x:c r="N403" s="180" t="n">
        <x:f>IFERROR(VALUE(B403),9999)</x:f>
        <x:v>0</x:v>
      </x:c>
      <x:c r="O403" s="180" t="str">
        <x:f>IF(AND($D403=PARAMETROS!$B$2,$F403=PARAMETROS!$B$3,$G403&lt;&gt;"",UPPER(TRIM($K403))&lt;&gt;"NO"),"SI","NO")</x:f>
        <x:v>NO</x:v>
      </x:c>
      <x:c r="P403" s="180" t="str">
        <x:f>IF($O403="SI",COUNTIFS($O$2:O403,"SI"),"")</x:f>
      </x:c>
      <x:c r="Q403" s="180" t="str">
        <x:f>IF($O403="SI",IFERROR(INDEX('ASIGNACION AUTOMATICA'!$D:$D,MATCH($G403,'ASIGNACION AUTOMATICA'!$J:$J,0)),""),"")</x:f>
      </x:c>
    </x:row>
    <x:row r="404" s="127" customFormat="1" ht="12.75" customHeight="1">
      <x:c r="A404" s="131" t="n">
        <x:f>ROW()-1</x:f>
        <x:v>403</x:v>
      </x:c>
      <x:c r="B404" s="131" t="inlineStr">
        <x:is>
          <x:t xml:space="preserve">S/P</x:t>
        </x:is>
      </x:c>
      <x:c r="C404" s="131" t="inlineStr">
        <x:is>
          <x:t xml:space="preserve">Resto de fuentes / orden original del Maestro: ASMARTALC</x:t>
        </x:is>
      </x:c>
      <x:c r="D404" s="131" t="inlineStr">
        <x:is>
          <x:t xml:space="preserve">ASMARtalc</x:t>
        </x:is>
      </x:c>
      <x:c r="E404" s="131" t="n"/>
      <x:c r="F404" s="131" t="inlineStr">
        <x:is>
          <x:t xml:space="preserve">Lateral</x:t>
        </x:is>
      </x:c>
      <x:c r="G404" s="131" t="n"/>
      <x:c r="H404" s="131" t="n"/>
      <x:c r="I404" s="131" t="n"/>
      <x:c r="J404" s="131" t="n"/>
      <x:c r="K404" s="221" t="inlineStr">
        <x:is>
          <x:t xml:space="preserve">Pendiente</x:t>
        </x:is>
      </x:c>
      <x:c r="L404" s="131" t="inlineStr">
        <x:is>
          <x:t xml:space="preserve">Jefe Depto. Mantención</x:t>
        </x:is>
      </x:c>
      <x:c r="M404" s="131" t="n"/>
      <x:c r="N404" s="180" t="n">
        <x:f>IFERROR(VALUE(B404),9999)</x:f>
        <x:v>0</x:v>
      </x:c>
      <x:c r="O404" s="180" t="str">
        <x:f>IF(AND($D404=PARAMETROS!$B$2,$F404=PARAMETROS!$B$3,$G404&lt;&gt;"",UPPER(TRIM($K404))&lt;&gt;"NO"),"SI","NO")</x:f>
        <x:v>NO</x:v>
      </x:c>
      <x:c r="P404" s="180" t="str">
        <x:f>IF($O404="SI",COUNTIFS($O$2:O404,"SI"),"")</x:f>
      </x:c>
      <x:c r="Q404" s="180" t="str">
        <x:f>IF($O404="SI",IFERROR(INDEX('ASIGNACION AUTOMATICA'!$D:$D,MATCH($G404,'ASIGNACION AUTOMATICA'!$J:$J,0)),""),"")</x:f>
      </x:c>
    </x:row>
    <x:row r="405" s="127" customFormat="1" ht="12.75" customHeight="1">
      <x:c r="A405" s="135" t="n">
        <x:f>ROW()-1</x:f>
        <x:v>404</x:v>
      </x:c>
      <x:c r="B405" s="135" t="inlineStr">
        <x:is>
          <x:t xml:space="preserve">S/P</x:t>
        </x:is>
      </x:c>
      <x:c r="C405" s="135" t="inlineStr">
        <x:is>
          <x:t xml:space="preserve">Resto de fuentes / orden original del Maestro: ASMARTALC</x:t>
        </x:is>
      </x:c>
      <x:c r="D405" s="135" t="inlineStr">
        <x:is>
          <x:t xml:space="preserve">ASMARtalc</x:t>
        </x:is>
      </x:c>
      <x:c r="E405" s="135" t="n"/>
      <x:c r="F405" s="135" t="inlineStr">
        <x:is>
          <x:t xml:space="preserve">Lateral</x:t>
        </x:is>
      </x:c>
      <x:c r="G405" s="135" t="n"/>
      <x:c r="H405" s="135" t="n"/>
      <x:c r="I405" s="135" t="n"/>
      <x:c r="J405" s="135" t="n"/>
      <x:c r="K405" s="221" t="inlineStr">
        <x:is>
          <x:t xml:space="preserve">Pendiente</x:t>
        </x:is>
      </x:c>
      <x:c r="L405" s="135" t="inlineStr">
        <x:is>
          <x:t xml:space="preserve">Jefe Depto. Personas</x:t>
        </x:is>
      </x:c>
      <x:c r="M405" s="135" t="n"/>
      <x:c r="N405" s="180" t="n">
        <x:f>IFERROR(VALUE(B405),9999)</x:f>
        <x:v>0</x:v>
      </x:c>
      <x:c r="O405" s="180" t="str">
        <x:f>IF(AND($D405=PARAMETROS!$B$2,$F405=PARAMETROS!$B$3,$G405&lt;&gt;"",UPPER(TRIM($K405))&lt;&gt;"NO"),"SI","NO")</x:f>
        <x:v>NO</x:v>
      </x:c>
      <x:c r="P405" s="180" t="str">
        <x:f>IF($O405="SI",COUNTIFS($O$2:O405,"SI"),"")</x:f>
      </x:c>
      <x:c r="Q405" s="180" t="str">
        <x:f>IF($O405="SI",IFERROR(INDEX('ASIGNACION AUTOMATICA'!$D:$D,MATCH($G405,'ASIGNACION AUTOMATICA'!$J:$J,0)),""),"")</x:f>
      </x:c>
    </x:row>
    <x:row r="406" s="127" customFormat="1" ht="12.75" customHeight="1">
      <x:c r="A406" s="131" t="n">
        <x:f>ROW()-1</x:f>
        <x:v>405</x:v>
      </x:c>
      <x:c r="B406" s="131" t="inlineStr">
        <x:is>
          <x:t xml:space="preserve">S/P</x:t>
        </x:is>
      </x:c>
      <x:c r="C406" s="131" t="inlineStr">
        <x:is>
          <x:t xml:space="preserve">Resto de fuentes / orden original del Maestro: ASMARTALC</x:t>
        </x:is>
      </x:c>
      <x:c r="D406" s="131" t="inlineStr">
        <x:is>
          <x:t xml:space="preserve">ASMARtalc</x:t>
        </x:is>
      </x:c>
      <x:c r="E406" s="131" t="n"/>
      <x:c r="F406" s="131" t="inlineStr">
        <x:is>
          <x:t xml:space="preserve">Lateral</x:t>
        </x:is>
      </x:c>
      <x:c r="G406" s="131" t="n"/>
      <x:c r="H406" s="131" t="n"/>
      <x:c r="I406" s="131" t="n"/>
      <x:c r="J406" s="131" t="n"/>
      <x:c r="K406" s="221" t="inlineStr">
        <x:is>
          <x:t xml:space="preserve">Pendiente</x:t>
        </x:is>
      </x:c>
      <x:c r="L406" s="131" t="inlineStr">
        <x:is>
          <x:t xml:space="preserve">Jefe Depto. Planificación de Producción</x:t>
        </x:is>
      </x:c>
      <x:c r="M406" s="131" t="n"/>
      <x:c r="N406" s="180" t="n">
        <x:f>IFERROR(VALUE(B406),9999)</x:f>
        <x:v>0</x:v>
      </x:c>
      <x:c r="O406" s="180" t="str">
        <x:f>IF(AND($D406=PARAMETROS!$B$2,$F406=PARAMETROS!$B$3,$G406&lt;&gt;"",UPPER(TRIM($K406))&lt;&gt;"NO"),"SI","NO")</x:f>
        <x:v>NO</x:v>
      </x:c>
      <x:c r="P406" s="180" t="str">
        <x:f>IF($O406="SI",COUNTIFS($O$2:O406,"SI"),"")</x:f>
      </x:c>
      <x:c r="Q406" s="180" t="str">
        <x:f>IF($O406="SI",IFERROR(INDEX('ASIGNACION AUTOMATICA'!$D:$D,MATCH($G406,'ASIGNACION AUTOMATICA'!$J:$J,0)),""),"")</x:f>
      </x:c>
    </x:row>
    <x:row r="407" s="127" customFormat="1" ht="12.75" customHeight="1">
      <x:c r="A407" s="135" t="n">
        <x:f>ROW()-1</x:f>
        <x:v>406</x:v>
      </x:c>
      <x:c r="B407" s="135" t="inlineStr">
        <x:is>
          <x:t xml:space="preserve">S/P</x:t>
        </x:is>
      </x:c>
      <x:c r="C407" s="135" t="inlineStr">
        <x:is>
          <x:t xml:space="preserve">Resto de fuentes / orden original del Maestro: ASMARTALC</x:t>
        </x:is>
      </x:c>
      <x:c r="D407" s="135" t="inlineStr">
        <x:is>
          <x:t xml:space="preserve">ASMARtalc</x:t>
        </x:is>
      </x:c>
      <x:c r="E407" s="135" t="n"/>
      <x:c r="F407" s="135" t="inlineStr">
        <x:is>
          <x:t xml:space="preserve">Lateral</x:t>
        </x:is>
      </x:c>
      <x:c r="G407" s="135" t="n"/>
      <x:c r="H407" s="135" t="n"/>
      <x:c r="I407" s="135" t="n"/>
      <x:c r="J407" s="135" t="n"/>
      <x:c r="K407" s="221" t="inlineStr">
        <x:is>
          <x:t xml:space="preserve">Pendiente</x:t>
        </x:is>
      </x:c>
      <x:c r="L407" s="135" t="inlineStr">
        <x:is>
          <x:t xml:space="preserve">Jefe Depto. Planificación y Control de Gestión de Cn</x:t>
        </x:is>
      </x:c>
      <x:c r="M407" s="135" t="n"/>
      <x:c r="N407" s="180" t="n">
        <x:f>IFERROR(VALUE(B407),9999)</x:f>
        <x:v>0</x:v>
      </x:c>
      <x:c r="O407" s="180" t="str">
        <x:f>IF(AND($D407=PARAMETROS!$B$2,$F407=PARAMETROS!$B$3,$G407&lt;&gt;"",UPPER(TRIM($K407))&lt;&gt;"NO"),"SI","NO")</x:f>
        <x:v>NO</x:v>
      </x:c>
      <x:c r="P407" s="180" t="str">
        <x:f>IF($O407="SI",COUNTIFS($O$2:O407,"SI"),"")</x:f>
      </x:c>
      <x:c r="Q407" s="180" t="str">
        <x:f>IF($O407="SI",IFERROR(INDEX('ASIGNACION AUTOMATICA'!$D:$D,MATCH($G407,'ASIGNACION AUTOMATICA'!$J:$J,0)),""),"")</x:f>
      </x:c>
    </x:row>
    <x:row r="408" s="127" customFormat="1" ht="12.75" customHeight="1">
      <x:c r="A408" s="131" t="n">
        <x:f>ROW()-1</x:f>
        <x:v>407</x:v>
      </x:c>
      <x:c r="B408" s="131" t="inlineStr">
        <x:is>
          <x:t xml:space="preserve">S/P</x:t>
        </x:is>
      </x:c>
      <x:c r="C408" s="131" t="inlineStr">
        <x:is>
          <x:t xml:space="preserve">Resto de fuentes / orden original del Maestro: ASMARTALC</x:t>
        </x:is>
      </x:c>
      <x:c r="D408" s="131" t="inlineStr">
        <x:is>
          <x:t xml:space="preserve">ASMARtalc</x:t>
        </x:is>
      </x:c>
      <x:c r="E408" s="131" t="n"/>
      <x:c r="F408" s="131" t="inlineStr">
        <x:is>
          <x:t xml:space="preserve">Lateral</x:t>
        </x:is>
      </x:c>
      <x:c r="G408" s="131" t="n"/>
      <x:c r="H408" s="131" t="n"/>
      <x:c r="I408" s="131" t="n"/>
      <x:c r="J408" s="131" t="n"/>
      <x:c r="K408" s="221" t="inlineStr">
        <x:is>
          <x:t xml:space="preserve">Pendiente</x:t>
        </x:is>
      </x:c>
      <x:c r="L408" s="131" t="inlineStr">
        <x:is>
          <x:t xml:space="preserve">Jefe Depto. Producción C.n.</x:t>
        </x:is>
      </x:c>
      <x:c r="M408" s="131" t="n"/>
      <x:c r="N408" s="180" t="n">
        <x:f>IFERROR(VALUE(B408),9999)</x:f>
        <x:v>0</x:v>
      </x:c>
      <x:c r="O408" s="180" t="str">
        <x:f>IF(AND($D408=PARAMETROS!$B$2,$F408=PARAMETROS!$B$3,$G408&lt;&gt;"",UPPER(TRIM($K408))&lt;&gt;"NO"),"SI","NO")</x:f>
        <x:v>NO</x:v>
      </x:c>
      <x:c r="P408" s="180" t="str">
        <x:f>IF($O408="SI",COUNTIFS($O$2:O408,"SI"),"")</x:f>
      </x:c>
      <x:c r="Q408" s="180" t="str">
        <x:f>IF($O408="SI",IFERROR(INDEX('ASIGNACION AUTOMATICA'!$D:$D,MATCH($G408,'ASIGNACION AUTOMATICA'!$J:$J,0)),""),"")</x:f>
      </x:c>
    </x:row>
    <x:row r="409" s="127" customFormat="1" ht="12.75" customHeight="1">
      <x:c r="A409" s="135" t="n">
        <x:f>ROW()-1</x:f>
        <x:v>408</x:v>
      </x:c>
      <x:c r="B409" s="135" t="inlineStr">
        <x:is>
          <x:t xml:space="preserve">S/P</x:t>
        </x:is>
      </x:c>
      <x:c r="C409" s="135" t="inlineStr">
        <x:is>
          <x:t xml:space="preserve">Resto de fuentes / orden original del Maestro: ASMARTALC</x:t>
        </x:is>
      </x:c>
      <x:c r="D409" s="135" t="inlineStr">
        <x:is>
          <x:t xml:space="preserve">ASMARtalc</x:t>
        </x:is>
      </x:c>
      <x:c r="E409" s="135" t="n"/>
      <x:c r="F409" s="135" t="inlineStr">
        <x:is>
          <x:t xml:space="preserve">Lateral</x:t>
        </x:is>
      </x:c>
      <x:c r="G409" s="135" t="n"/>
      <x:c r="H409" s="135" t="n"/>
      <x:c r="I409" s="135" t="n"/>
      <x:c r="J409" s="135" t="n"/>
      <x:c r="K409" s="221" t="inlineStr">
        <x:is>
          <x:t xml:space="preserve">Pendiente</x:t>
        </x:is>
      </x:c>
      <x:c r="L409" s="135" t="inlineStr">
        <x:is>
          <x:t xml:space="preserve">Jefe Depto. Seguridad y Salud Ocupacional</x:t>
        </x:is>
      </x:c>
      <x:c r="M409" s="135" t="n"/>
      <x:c r="N409" s="180" t="n">
        <x:f>IFERROR(VALUE(B409),9999)</x:f>
        <x:v>0</x:v>
      </x:c>
      <x:c r="O409" s="180" t="str">
        <x:f>IF(AND($D409=PARAMETROS!$B$2,$F409=PARAMETROS!$B$3,$G409&lt;&gt;"",UPPER(TRIM($K409))&lt;&gt;"NO"),"SI","NO")</x:f>
        <x:v>NO</x:v>
      </x:c>
      <x:c r="P409" s="180" t="str">
        <x:f>IF($O409="SI",COUNTIFS($O$2:O409,"SI"),"")</x:f>
      </x:c>
      <x:c r="Q409" s="180" t="str">
        <x:f>IF($O409="SI",IFERROR(INDEX('ASIGNACION AUTOMATICA'!$D:$D,MATCH($G409,'ASIGNACION AUTOMATICA'!$J:$J,0)),""),"")</x:f>
      </x:c>
    </x:row>
    <x:row r="410" s="127" customFormat="1" ht="12.75" customHeight="1">
      <x:c r="A410" s="131" t="n">
        <x:f>ROW()-1</x:f>
        <x:v>409</x:v>
      </x:c>
      <x:c r="B410" s="131" t="inlineStr">
        <x:is>
          <x:t xml:space="preserve">S/P</x:t>
        </x:is>
      </x:c>
      <x:c r="C410" s="131" t="inlineStr">
        <x:is>
          <x:t xml:space="preserve">Resto de fuentes / orden original del Maestro: ASMARTALC</x:t>
        </x:is>
      </x:c>
      <x:c r="D410" s="131" t="inlineStr">
        <x:is>
          <x:t xml:space="preserve">ASMARtalc</x:t>
        </x:is>
      </x:c>
      <x:c r="E410" s="131" t="n"/>
      <x:c r="F410" s="131" t="inlineStr">
        <x:is>
          <x:t xml:space="preserve">Lateral</x:t>
        </x:is>
      </x:c>
      <x:c r="G410" s="131" t="n"/>
      <x:c r="H410" s="131" t="n"/>
      <x:c r="I410" s="131" t="n"/>
      <x:c r="J410" s="131" t="n"/>
      <x:c r="K410" s="221" t="inlineStr">
        <x:is>
          <x:t xml:space="preserve">Pendiente</x:t>
        </x:is>
      </x:c>
      <x:c r="L410" s="131" t="inlineStr">
        <x:is>
          <x:t xml:space="preserve">Jefe Depto. Subcontratos</x:t>
        </x:is>
      </x:c>
      <x:c r="M410" s="131" t="n"/>
      <x:c r="N410" s="180" t="n">
        <x:f>IFERROR(VALUE(B410),9999)</x:f>
        <x:v>0</x:v>
      </x:c>
      <x:c r="O410" s="180" t="str">
        <x:f>IF(AND($D410=PARAMETROS!$B$2,$F410=PARAMETROS!$B$3,$G410&lt;&gt;"",UPPER(TRIM($K410))&lt;&gt;"NO"),"SI","NO")</x:f>
        <x:v>NO</x:v>
      </x:c>
      <x:c r="P410" s="180" t="str">
        <x:f>IF($O410="SI",COUNTIFS($O$2:O410,"SI"),"")</x:f>
      </x:c>
      <x:c r="Q410" s="180" t="str">
        <x:f>IF($O410="SI",IFERROR(INDEX('ASIGNACION AUTOMATICA'!$D:$D,MATCH($G410,'ASIGNACION AUTOMATICA'!$J:$J,0)),""),"")</x:f>
      </x:c>
    </x:row>
    <x:row r="411" s="127" customFormat="1" ht="12.75" customHeight="1">
      <x:c r="A411" s="135" t="n">
        <x:f>ROW()-1</x:f>
        <x:v>410</x:v>
      </x:c>
      <x:c r="B411" s="135" t="inlineStr">
        <x:is>
          <x:t xml:space="preserve">S/P</x:t>
        </x:is>
      </x:c>
      <x:c r="C411" s="135" t="inlineStr">
        <x:is>
          <x:t xml:space="preserve">Resto de fuentes / orden original del Maestro: ASMARTALC</x:t>
        </x:is>
      </x:c>
      <x:c r="D411" s="135" t="inlineStr">
        <x:is>
          <x:t xml:space="preserve">ASMARtalc</x:t>
        </x:is>
      </x:c>
      <x:c r="E411" s="135" t="n"/>
      <x:c r="F411" s="135" t="inlineStr">
        <x:is>
          <x:t xml:space="preserve">VIP</x:t>
        </x:is>
      </x:c>
      <x:c r="G411" s="135" t="n"/>
      <x:c r="H411" s="135" t="n"/>
      <x:c r="I411" s="135" t="n"/>
      <x:c r="J411" s="135" t="n"/>
      <x:c r="K411" s="221" t="inlineStr">
        <x:is>
          <x:t xml:space="preserve">Pendiente</x:t>
        </x:is>
      </x:c>
      <x:c r="L411" s="135" t="inlineStr">
        <x:is>
          <x:t xml:space="preserve">Jefe Proyecto C.n.</x:t>
        </x:is>
      </x:c>
      <x:c r="M411" s="135" t="n"/>
      <x:c r="N411" s="180" t="n">
        <x:f>IFERROR(VALUE(B411),9999)</x:f>
        <x:v>0</x:v>
      </x:c>
      <x:c r="O411" s="180" t="str">
        <x:f>IF(AND($D411=PARAMETROS!$B$2,$F411=PARAMETROS!$B$3,$G411&lt;&gt;"",UPPER(TRIM($K411))&lt;&gt;"NO"),"SI","NO")</x:f>
        <x:v>NO</x:v>
      </x:c>
      <x:c r="P411" s="180" t="str">
        <x:f>IF($O411="SI",COUNTIFS($O$2:O411,"SI"),"")</x:f>
      </x:c>
      <x:c r="Q411" s="180" t="str">
        <x:f>IF($O411="SI",IFERROR(INDEX('ASIGNACION AUTOMATICA'!$D:$D,MATCH($G411,'ASIGNACION AUTOMATICA'!$J:$J,0)),""),"")</x:f>
      </x:c>
    </x:row>
    <x:row r="412" s="127" customFormat="1" ht="12.75" customHeight="1">
      <x:c r="A412" s="131" t="n">
        <x:f>ROW()-1</x:f>
        <x:v>411</x:v>
      </x:c>
      <x:c r="B412" s="131" t="inlineStr">
        <x:is>
          <x:t xml:space="preserve">S/P</x:t>
        </x:is>
      </x:c>
      <x:c r="C412" s="131" t="inlineStr">
        <x:is>
          <x:t xml:space="preserve">Resto de fuentes / orden original del Maestro: ASMARTALC</x:t>
        </x:is>
      </x:c>
      <x:c r="D412" s="131" t="inlineStr">
        <x:is>
          <x:t xml:space="preserve">ASMARtalc</x:t>
        </x:is>
      </x:c>
      <x:c r="E412" s="131" t="n"/>
      <x:c r="F412" s="131" t="inlineStr">
        <x:is>
          <x:t xml:space="preserve">Lateral</x:t>
        </x:is>
      </x:c>
      <x:c r="G412" s="131" t="n"/>
      <x:c r="H412" s="131" t="n"/>
      <x:c r="I412" s="131" t="n"/>
      <x:c r="J412" s="131" t="n"/>
      <x:c r="K412" s="221" t="inlineStr">
        <x:is>
          <x:t xml:space="preserve">Pendiente</x:t>
        </x:is>
      </x:c>
      <x:c r="L412" s="131" t="inlineStr">
        <x:is>
          <x:t xml:space="preserve">Jefe Taller Aceros C.n.</x:t>
        </x:is>
      </x:c>
      <x:c r="M412" s="131" t="n"/>
      <x:c r="N412" s="180" t="n">
        <x:f>IFERROR(VALUE(B412),9999)</x:f>
        <x:v>0</x:v>
      </x:c>
      <x:c r="O412" s="180" t="str">
        <x:f>IF(AND($D412=PARAMETROS!$B$2,$F412=PARAMETROS!$B$3,$G412&lt;&gt;"",UPPER(TRIM($K412))&lt;&gt;"NO"),"SI","NO")</x:f>
        <x:v>NO</x:v>
      </x:c>
      <x:c r="P412" s="180" t="str">
        <x:f>IF($O412="SI",COUNTIFS($O$2:O412,"SI"),"")</x:f>
      </x:c>
      <x:c r="Q412" s="180" t="str">
        <x:f>IF($O412="SI",IFERROR(INDEX('ASIGNACION AUTOMATICA'!$D:$D,MATCH($G412,'ASIGNACION AUTOMATICA'!$J:$J,0)),""),"")</x:f>
      </x:c>
    </x:row>
    <x:row r="413" s="127" customFormat="1" ht="12.75" customHeight="1">
      <x:c r="A413" s="135" t="n">
        <x:f>ROW()-1</x:f>
        <x:v>412</x:v>
      </x:c>
      <x:c r="B413" s="135" t="inlineStr">
        <x:is>
          <x:t xml:space="preserve">S/P</x:t>
        </x:is>
      </x:c>
      <x:c r="C413" s="135" t="inlineStr">
        <x:is>
          <x:t xml:space="preserve">Resto de fuentes / orden original del Maestro: ASMARTALC</x:t>
        </x:is>
      </x:c>
      <x:c r="D413" s="135" t="inlineStr">
        <x:is>
          <x:t xml:space="preserve">ASMARtalc</x:t>
        </x:is>
      </x:c>
      <x:c r="E413" s="135" t="n"/>
      <x:c r="F413" s="135" t="inlineStr">
        <x:is>
          <x:t xml:space="preserve">Lateral</x:t>
        </x:is>
      </x:c>
      <x:c r="G413" s="135" t="n"/>
      <x:c r="H413" s="135" t="n"/>
      <x:c r="I413" s="135" t="n"/>
      <x:c r="J413" s="135" t="n"/>
      <x:c r="K413" s="221" t="inlineStr">
        <x:is>
          <x:t xml:space="preserve">Pendiente</x:t>
        </x:is>
      </x:c>
      <x:c r="L413" s="135" t="inlineStr">
        <x:is>
          <x:t xml:space="preserve">Jefe Taller Calderas y Cañerías</x:t>
        </x:is>
      </x:c>
      <x:c r="M413" s="135" t="n"/>
      <x:c r="N413" s="180" t="n">
        <x:f>IFERROR(VALUE(B413),9999)</x:f>
        <x:v>0</x:v>
      </x:c>
      <x:c r="O413" s="180" t="str">
        <x:f>IF(AND($D413=PARAMETROS!$B$2,$F413=PARAMETROS!$B$3,$G413&lt;&gt;"",UPPER(TRIM($K413))&lt;&gt;"NO"),"SI","NO")</x:f>
        <x:v>NO</x:v>
      </x:c>
      <x:c r="P413" s="180" t="str">
        <x:f>IF($O413="SI",COUNTIFS($O$2:O413,"SI"),"")</x:f>
      </x:c>
      <x:c r="Q413" s="180" t="str">
        <x:f>IF($O413="SI",IFERROR(INDEX('ASIGNACION AUTOMATICA'!$D:$D,MATCH($G413,'ASIGNACION AUTOMATICA'!$J:$J,0)),""),"")</x:f>
      </x:c>
    </x:row>
    <x:row r="414" s="127" customFormat="1" ht="12.75" customHeight="1">
      <x:c r="A414" s="131" t="n">
        <x:f>ROW()-1</x:f>
        <x:v>413</x:v>
      </x:c>
      <x:c r="B414" s="131" t="inlineStr">
        <x:is>
          <x:t xml:space="preserve">S/P</x:t>
        </x:is>
      </x:c>
      <x:c r="C414" s="131" t="inlineStr">
        <x:is>
          <x:t xml:space="preserve">Resto de fuentes / orden original del Maestro: ASMARTALC</x:t>
        </x:is>
      </x:c>
      <x:c r="D414" s="131" t="inlineStr">
        <x:is>
          <x:t xml:space="preserve">ASMARtalc</x:t>
        </x:is>
      </x:c>
      <x:c r="E414" s="131" t="n"/>
      <x:c r="F414" s="131" t="inlineStr">
        <x:is>
          <x:t xml:space="preserve">Lateral</x:t>
        </x:is>
      </x:c>
      <x:c r="G414" s="131" t="n"/>
      <x:c r="H414" s="131" t="n"/>
      <x:c r="I414" s="131" t="n"/>
      <x:c r="J414" s="131" t="n"/>
      <x:c r="K414" s="221" t="inlineStr">
        <x:is>
          <x:t xml:space="preserve">Pendiente</x:t>
        </x:is>
      </x:c>
      <x:c r="L414" s="131" t="inlineStr">
        <x:is>
          <x:t xml:space="preserve">Jefe Taller Cañerías</x:t>
        </x:is>
      </x:c>
      <x:c r="M414" s="131" t="n"/>
      <x:c r="N414" s="180" t="n">
        <x:f>IFERROR(VALUE(B414),9999)</x:f>
        <x:v>0</x:v>
      </x:c>
      <x:c r="O414" s="180" t="str">
        <x:f>IF(AND($D414=PARAMETROS!$B$2,$F414=PARAMETROS!$B$3,$G414&lt;&gt;"",UPPER(TRIM($K414))&lt;&gt;"NO"),"SI","NO")</x:f>
        <x:v>NO</x:v>
      </x:c>
      <x:c r="P414" s="180" t="str">
        <x:f>IF($O414="SI",COUNTIFS($O$2:O414,"SI"),"")</x:f>
      </x:c>
      <x:c r="Q414" s="180" t="str">
        <x:f>IF($O414="SI",IFERROR(INDEX('ASIGNACION AUTOMATICA'!$D:$D,MATCH($G414,'ASIGNACION AUTOMATICA'!$J:$J,0)),""),"")</x:f>
      </x:c>
    </x:row>
    <x:row r="415" s="127" customFormat="1" ht="12.75" customHeight="1">
      <x:c r="A415" s="135" t="n">
        <x:f>ROW()-1</x:f>
        <x:v>414</x:v>
      </x:c>
      <x:c r="B415" s="135" t="inlineStr">
        <x:is>
          <x:t xml:space="preserve">S/P</x:t>
        </x:is>
      </x:c>
      <x:c r="C415" s="135" t="inlineStr">
        <x:is>
          <x:t xml:space="preserve">Resto de fuentes / orden original del Maestro: ASMARTALC</x:t>
        </x:is>
      </x:c>
      <x:c r="D415" s="135" t="inlineStr">
        <x:is>
          <x:t xml:space="preserve">ASMARtalc</x:t>
        </x:is>
      </x:c>
      <x:c r="E415" s="135" t="n"/>
      <x:c r="F415" s="135" t="inlineStr">
        <x:is>
          <x:t xml:space="preserve">Lateral</x:t>
        </x:is>
      </x:c>
      <x:c r="G415" s="135" t="n"/>
      <x:c r="H415" s="135" t="n"/>
      <x:c r="I415" s="135" t="n"/>
      <x:c r="J415" s="135" t="n"/>
      <x:c r="K415" s="221" t="inlineStr">
        <x:is>
          <x:t xml:space="preserve">Pendiente</x:t>
        </x:is>
      </x:c>
      <x:c r="L415" s="135" t="inlineStr">
        <x:is>
          <x:t xml:space="preserve">Jefe Taller Electricidad</x:t>
        </x:is>
      </x:c>
      <x:c r="M415" s="135" t="n"/>
      <x:c r="N415" s="180" t="n">
        <x:f>IFERROR(VALUE(B415),9999)</x:f>
        <x:v>0</x:v>
      </x:c>
      <x:c r="O415" s="180" t="str">
        <x:f>IF(AND($D415=PARAMETROS!$B$2,$F415=PARAMETROS!$B$3,$G415&lt;&gt;"",UPPER(TRIM($K415))&lt;&gt;"NO"),"SI","NO")</x:f>
        <x:v>NO</x:v>
      </x:c>
      <x:c r="P415" s="180" t="str">
        <x:f>IF($O415="SI",COUNTIFS($O$2:O415,"SI"),"")</x:f>
      </x:c>
      <x:c r="Q415" s="180" t="str">
        <x:f>IF($O415="SI",IFERROR(INDEX('ASIGNACION AUTOMATICA'!$D:$D,MATCH($G415,'ASIGNACION AUTOMATICA'!$J:$J,0)),""),"")</x:f>
      </x:c>
    </x:row>
    <x:row r="416" s="127" customFormat="1" ht="12.75" customHeight="1">
      <x:c r="A416" s="131" t="n">
        <x:f>ROW()-1</x:f>
        <x:v>415</x:v>
      </x:c>
      <x:c r="B416" s="131" t="inlineStr">
        <x:is>
          <x:t xml:space="preserve">S/P</x:t>
        </x:is>
      </x:c>
      <x:c r="C416" s="131" t="inlineStr">
        <x:is>
          <x:t xml:space="preserve">Resto de fuentes / orden original del Maestro: ASMARTALC</x:t>
        </x:is>
      </x:c>
      <x:c r="D416" s="131" t="inlineStr">
        <x:is>
          <x:t xml:space="preserve">ASMARtalc</x:t>
        </x:is>
      </x:c>
      <x:c r="E416" s="131" t="n"/>
      <x:c r="F416" s="131" t="inlineStr">
        <x:is>
          <x:t xml:space="preserve">Lateral</x:t>
        </x:is>
      </x:c>
      <x:c r="G416" s="131" t="n"/>
      <x:c r="H416" s="131" t="n"/>
      <x:c r="I416" s="131" t="n"/>
      <x:c r="J416" s="131" t="n"/>
      <x:c r="K416" s="221" t="inlineStr">
        <x:is>
          <x:t xml:space="preserve">Pendiente</x:t>
        </x:is>
      </x:c>
      <x:c r="L416" s="131" t="inlineStr">
        <x:is>
          <x:t xml:space="preserve">Jefe Taller Electrónica</x:t>
        </x:is>
      </x:c>
      <x:c r="M416" s="131" t="n"/>
      <x:c r="N416" s="180" t="n">
        <x:f>IFERROR(VALUE(B416),9999)</x:f>
        <x:v>0</x:v>
      </x:c>
      <x:c r="O416" s="180" t="str">
        <x:f>IF(AND($D416=PARAMETROS!$B$2,$F416=PARAMETROS!$B$3,$G416&lt;&gt;"",UPPER(TRIM($K416))&lt;&gt;"NO"),"SI","NO")</x:f>
        <x:v>NO</x:v>
      </x:c>
      <x:c r="P416" s="180" t="str">
        <x:f>IF($O416="SI",COUNTIFS($O$2:O416,"SI"),"")</x:f>
      </x:c>
      <x:c r="Q416" s="180" t="str">
        <x:f>IF($O416="SI",IFERROR(INDEX('ASIGNACION AUTOMATICA'!$D:$D,MATCH($G416,'ASIGNACION AUTOMATICA'!$J:$J,0)),""),"")</x:f>
      </x:c>
    </x:row>
    <x:row r="417" s="127" customFormat="1" ht="12.75" customHeight="1">
      <x:c r="A417" s="135" t="n">
        <x:f>ROW()-1</x:f>
        <x:v>416</x:v>
      </x:c>
      <x:c r="B417" s="135" t="inlineStr">
        <x:is>
          <x:t xml:space="preserve">S/P</x:t>
        </x:is>
      </x:c>
      <x:c r="C417" s="135" t="inlineStr">
        <x:is>
          <x:t xml:space="preserve">Resto de fuentes / orden original del Maestro: ASMARTALC</x:t>
        </x:is>
      </x:c>
      <x:c r="D417" s="135" t="inlineStr">
        <x:is>
          <x:t xml:space="preserve">ASMARtalc</x:t>
        </x:is>
      </x:c>
      <x:c r="E417" s="135" t="n"/>
      <x:c r="F417" s="135" t="inlineStr">
        <x:is>
          <x:t xml:space="preserve">Lateral</x:t>
        </x:is>
      </x:c>
      <x:c r="G417" s="135" t="n"/>
      <x:c r="H417" s="135" t="n"/>
      <x:c r="I417" s="135" t="n"/>
      <x:c r="J417" s="135" t="n"/>
      <x:c r="K417" s="221" t="inlineStr">
        <x:is>
          <x:t xml:space="preserve">Pendiente</x:t>
        </x:is>
      </x:c>
      <x:c r="L417" s="135" t="inlineStr">
        <x:is>
          <x:t xml:space="preserve">Jefe Taller Estructuras</x:t>
        </x:is>
      </x:c>
      <x:c r="M417" s="135" t="n"/>
      <x:c r="N417" s="180" t="n">
        <x:f>IFERROR(VALUE(B417),9999)</x:f>
        <x:v>0</x:v>
      </x:c>
      <x:c r="O417" s="180" t="str">
        <x:f>IF(AND($D417=PARAMETROS!$B$2,$F417=PARAMETROS!$B$3,$G417&lt;&gt;"",UPPER(TRIM($K417))&lt;&gt;"NO"),"SI","NO")</x:f>
        <x:v>NO</x:v>
      </x:c>
      <x:c r="P417" s="180" t="str">
        <x:f>IF($O417="SI",COUNTIFS($O$2:O417,"SI"),"")</x:f>
      </x:c>
      <x:c r="Q417" s="180" t="str">
        <x:f>IF($O417="SI",IFERROR(INDEX('ASIGNACION AUTOMATICA'!$D:$D,MATCH($G417,'ASIGNACION AUTOMATICA'!$J:$J,0)),""),"")</x:f>
      </x:c>
    </x:row>
    <x:row r="418" s="127" customFormat="1" ht="12.75" customHeight="1">
      <x:c r="A418" s="131" t="n">
        <x:f>ROW()-1</x:f>
        <x:v>417</x:v>
      </x:c>
      <x:c r="B418" s="131" t="inlineStr">
        <x:is>
          <x:t xml:space="preserve">S/P</x:t>
        </x:is>
      </x:c>
      <x:c r="C418" s="131" t="inlineStr">
        <x:is>
          <x:t xml:space="preserve">Resto de fuentes / orden original del Maestro: ASMARTALC</x:t>
        </x:is>
      </x:c>
      <x:c r="D418" s="131" t="inlineStr">
        <x:is>
          <x:t xml:space="preserve">ASMARtalc</x:t>
        </x:is>
      </x:c>
      <x:c r="E418" s="131" t="n"/>
      <x:c r="F418" s="131" t="inlineStr">
        <x:is>
          <x:t xml:space="preserve">Lateral</x:t>
        </x:is>
      </x:c>
      <x:c r="G418" s="131" t="n"/>
      <x:c r="H418" s="131" t="n"/>
      <x:c r="I418" s="131" t="n"/>
      <x:c r="J418" s="131" t="n"/>
      <x:c r="K418" s="221" t="inlineStr">
        <x:is>
          <x:t xml:space="preserve">Pendiente</x:t>
        </x:is>
      </x:c>
      <x:c r="L418" s="131" t="inlineStr">
        <x:is>
          <x:t xml:space="preserve">Jefe Taller Habitabilidad y Electricidad</x:t>
        </x:is>
      </x:c>
      <x:c r="M418" s="131" t="n"/>
      <x:c r="N418" s="180" t="n">
        <x:f>IFERROR(VALUE(B418),9999)</x:f>
        <x:v>0</x:v>
      </x:c>
      <x:c r="O418" s="180" t="str">
        <x:f>IF(AND($D418=PARAMETROS!$B$2,$F418=PARAMETROS!$B$3,$G418&lt;&gt;"",UPPER(TRIM($K418))&lt;&gt;"NO"),"SI","NO")</x:f>
        <x:v>NO</x:v>
      </x:c>
      <x:c r="P418" s="180" t="str">
        <x:f>IF($O418="SI",COUNTIFS($O$2:O418,"SI"),"")</x:f>
      </x:c>
      <x:c r="Q418" s="180" t="str">
        <x:f>IF($O418="SI",IFERROR(INDEX('ASIGNACION AUTOMATICA'!$D:$D,MATCH($G418,'ASIGNACION AUTOMATICA'!$J:$J,0)),""),"")</x:f>
      </x:c>
    </x:row>
    <x:row r="419" s="127" customFormat="1" ht="12.75" customHeight="1">
      <x:c r="A419" s="135" t="n">
        <x:f>ROW()-1</x:f>
        <x:v>418</x:v>
      </x:c>
      <x:c r="B419" s="135" t="inlineStr">
        <x:is>
          <x:t xml:space="preserve">S/P</x:t>
        </x:is>
      </x:c>
      <x:c r="C419" s="135" t="inlineStr">
        <x:is>
          <x:t xml:space="preserve">Resto de fuentes / orden original del Maestro: ASMARTALC</x:t>
        </x:is>
      </x:c>
      <x:c r="D419" s="135" t="inlineStr">
        <x:is>
          <x:t xml:space="preserve">ASMARtalc</x:t>
        </x:is>
      </x:c>
      <x:c r="E419" s="135" t="n"/>
      <x:c r="F419" s="135" t="inlineStr">
        <x:is>
          <x:t xml:space="preserve">VIP</x:t>
        </x:is>
      </x:c>
      <x:c r="G419" s="135" t="n"/>
      <x:c r="H419" s="135" t="n"/>
      <x:c r="I419" s="135" t="n"/>
      <x:c r="J419" s="135" t="n"/>
      <x:c r="K419" s="221" t="inlineStr">
        <x:is>
          <x:t xml:space="preserve">Pendiente</x:t>
        </x:is>
      </x:c>
      <x:c r="L419" s="135" t="inlineStr">
        <x:is>
          <x:t xml:space="preserve">Admistrador ASMAR (t)</x:t>
        </x:is>
      </x:c>
      <x:c r="M419" s="135" t="n"/>
      <x:c r="N419" s="180" t="n">
        <x:f>IFERROR(VALUE(B419),9999)</x:f>
        <x:v>0</x:v>
      </x:c>
      <x:c r="O419" s="180" t="str">
        <x:f>IF(AND($D419=PARAMETROS!$B$2,$F419=PARAMETROS!$B$3,$G419&lt;&gt;"",UPPER(TRIM($K419))&lt;&gt;"NO"),"SI","NO")</x:f>
        <x:v>NO</x:v>
      </x:c>
      <x:c r="P419" s="180" t="str">
        <x:f>IF($O419="SI",COUNTIFS($O$2:O419,"SI"),"")</x:f>
      </x:c>
      <x:c r="Q419" s="180" t="str">
        <x:f>IF($O419="SI",IFERROR(INDEX('ASIGNACION AUTOMATICA'!$D:$D,MATCH($G419,'ASIGNACION AUTOMATICA'!$J:$J,0)),""),"")</x:f>
      </x:c>
    </x:row>
    <x:row r="420" s="127" customFormat="1" ht="12.75" customHeight="1">
      <x:c r="A420" s="131" t="n">
        <x:f>ROW()-1</x:f>
        <x:v>419</x:v>
      </x:c>
      <x:c r="B420" s="131" t="inlineStr">
        <x:is>
          <x:t xml:space="preserve">S/P</x:t>
        </x:is>
      </x:c>
      <x:c r="C420" s="131" t="inlineStr">
        <x:is>
          <x:t xml:space="preserve">Resto de fuentes / orden original del Maestro: ASMARTALC</x:t>
        </x:is>
      </x:c>
      <x:c r="D420" s="131" t="inlineStr">
        <x:is>
          <x:t xml:space="preserve">ASMARtalc</x:t>
        </x:is>
      </x:c>
      <x:c r="E420" s="131" t="n"/>
      <x:c r="F420" s="131" t="inlineStr">
        <x:is>
          <x:t xml:space="preserve">Lateral</x:t>
        </x:is>
      </x:c>
      <x:c r="G420" s="131" t="n"/>
      <x:c r="H420" s="131" t="n"/>
      <x:c r="I420" s="131" t="n"/>
      <x:c r="J420" s="131" t="n"/>
      <x:c r="K420" s="221" t="inlineStr">
        <x:is>
          <x:t xml:space="preserve">Pendiente</x:t>
        </x:is>
      </x:c>
      <x:c r="L420" s="131" t="inlineStr">
        <x:is>
          <x:t xml:space="preserve">Condestable Mayor ASMAR T</x:t>
        </x:is>
      </x:c>
      <x:c r="M420" s="131" t="n"/>
      <x:c r="N420" s="180" t="n">
        <x:f>IFERROR(VALUE(B420),9999)</x:f>
        <x:v>0</x:v>
      </x:c>
      <x:c r="O420" s="180" t="str">
        <x:f>IF(AND($D420=PARAMETROS!$B$2,$F420=PARAMETROS!$B$3,$G420&lt;&gt;"",UPPER(TRIM($K420))&lt;&gt;"NO"),"SI","NO")</x:f>
        <x:v>NO</x:v>
      </x:c>
      <x:c r="P420" s="180" t="str">
        <x:f>IF($O420="SI",COUNTIFS($O$2:O420,"SI"),"")</x:f>
      </x:c>
      <x:c r="Q420" s="180" t="str">
        <x:f>IF($O420="SI",IFERROR(INDEX('ASIGNACION AUTOMATICA'!$D:$D,MATCH($G420,'ASIGNACION AUTOMATICA'!$J:$J,0)),""),"")</x:f>
      </x:c>
    </x:row>
    <x:row r="421" s="127" customFormat="1" ht="12.75" customHeight="1">
      <x:c r="A421" s="135" t="n">
        <x:f>ROW()-1</x:f>
        <x:v>420</x:v>
      </x:c>
      <x:c r="B421" s="135" t="inlineStr">
        <x:is>
          <x:t xml:space="preserve">S/P</x:t>
        </x:is>
      </x:c>
      <x:c r="C421" s="135" t="inlineStr">
        <x:is>
          <x:t xml:space="preserve">Resto de fuentes / orden original del Maestro: ASMARTALC</x:t>
        </x:is>
      </x:c>
      <x:c r="D421" s="135" t="inlineStr">
        <x:is>
          <x:t xml:space="preserve">ASMARtalc</x:t>
        </x:is>
      </x:c>
      <x:c r="E421" s="135" t="n"/>
      <x:c r="F421" s="135" t="inlineStr">
        <x:is>
          <x:t xml:space="preserve">Lateral</x:t>
        </x:is>
      </x:c>
      <x:c r="G421" s="135" t="inlineStr">
        <x:is>
          <x:t xml:space="preserve">Cardoen Cornejo, Carlos</x:t>
        </x:is>
      </x:c>
      <x:c r="H421" s="135" t="inlineStr">
        <x:is>
          <x:t xml:space="preserve">Carlos</x:t>
        </x:is>
      </x:c>
      <x:c r="I421" s="135" t="inlineStr">
        <x:is>
          <x:t xml:space="preserve">Cardoen</x:t>
        </x:is>
      </x:c>
      <x:c r="J421" s="135" t="inlineStr">
        <x:is>
          <x:t xml:space="preserve">Cornejo</x:t>
        </x:is>
      </x:c>
      <x:c r="K421" s="221" t="inlineStr">
        <x:is>
          <x:t xml:space="preserve">Pendiente</x:t>
        </x:is>
      </x:c>
      <x:c r="L421" s="135" t="inlineStr">
        <x:is>
          <x:t xml:space="preserve">Invitado Especial</x:t>
        </x:is>
      </x:c>
      <x:c r="M421" s="135" t="n"/>
      <x:c r="N421" s="180" t="n">
        <x:f>IFERROR(VALUE(B421),9999)</x:f>
        <x:v>0</x:v>
      </x:c>
      <x:c r="O421" s="180" t="str">
        <x:f>IF(AND($D421=PARAMETROS!$B$2,$F421=PARAMETROS!$B$3,$G421&lt;&gt;"",UPPER(TRIM($K421))&lt;&gt;"NO"),"SI","NO")</x:f>
        <x:v>NO</x:v>
      </x:c>
      <x:c r="P421" s="180" t="str">
        <x:f>IF($O421="SI",COUNTIFS($O$2:O421,"SI"),"")</x:f>
      </x:c>
      <x:c r="Q421" s="180" t="str">
        <x:f>IF($O421="SI",IFERROR(INDEX('ASIGNACION AUTOMATICA'!$D:$D,MATCH($G421,'ASIGNACION AUTOMATICA'!$J:$J,0)),""),"")</x:f>
      </x:c>
    </x:row>
    <x:row r="422" s="127" customFormat="1" ht="12.75" customHeight="1">
      <x:c r="A422" s="132" t="n">
        <x:f>ROW()-1</x:f>
        <x:v>421</x:v>
      </x:c>
      <x:c r="B422" s="132" t="inlineStr">
        <x:is>
          <x:t xml:space="preserve">S/P</x:t>
        </x:is>
      </x:c>
      <x:c r="C422" s="132" t="inlineStr">
        <x:is>
          <x:t xml:space="preserve">Resto de fuentes / orden original del Maestro: ASMARTALC</x:t>
        </x:is>
      </x:c>
      <x:c r="D422" s="132" t="inlineStr">
        <x:is>
          <x:t xml:space="preserve">ASMARtalc</x:t>
        </x:is>
      </x:c>
      <x:c r="E422" s="132" t="n"/>
      <x:c r="F422" s="132" t="inlineStr">
        <x:is>
          <x:t xml:space="preserve">Lateral</x:t>
        </x:is>
      </x:c>
      <x:c r="G422" s="132" t="inlineStr">
        <x:is>
          <x:t xml:space="preserve">Cardoen Aylwin, Rodrigo</x:t>
        </x:is>
      </x:c>
      <x:c r="H422" s="132" t="inlineStr">
        <x:is>
          <x:t xml:space="preserve">Rodrigo</x:t>
        </x:is>
      </x:c>
      <x:c r="I422" s="132" t="inlineStr">
        <x:is>
          <x:t xml:space="preserve">Cardoen</x:t>
        </x:is>
      </x:c>
      <x:c r="J422" s="132" t="inlineStr">
        <x:is>
          <x:t xml:space="preserve">Aylwin</x:t>
        </x:is>
      </x:c>
      <x:c r="K422" s="221" t="inlineStr">
        <x:is>
          <x:t xml:space="preserve">Pendiente</x:t>
        </x:is>
      </x:c>
      <x:c r="L422" s="132" t="inlineStr">
        <x:is>
          <x:t xml:space="preserve">Invitado Especial</x:t>
        </x:is>
      </x:c>
      <x:c r="M422" s="132" t="n"/>
      <x:c r="N422" s="180" t="n">
        <x:f>IFERROR(VALUE(B422),9999)</x:f>
        <x:v>0</x:v>
      </x:c>
      <x:c r="O422" s="180" t="str">
        <x:f>IF(AND($D422=PARAMETROS!$B$2,$F422=PARAMETROS!$B$3,$G422&lt;&gt;"",UPPER(TRIM($K422))&lt;&gt;"NO"),"SI","NO")</x:f>
        <x:v>NO</x:v>
      </x:c>
      <x:c r="P422" s="180" t="str">
        <x:f>IF($O422="SI",COUNTIFS($O$2:O422,"SI"),"")</x:f>
      </x:c>
      <x:c r="Q422" s="180" t="str">
        <x:f>IF($O422="SI",IFERROR(INDEX('ASIGNACION AUTOMATICA'!$D:$D,MATCH($G422,'ASIGNACION AUTOMATICA'!$J:$J,0)),""),"")</x:f>
      </x:c>
    </x:row>
    <x:row r="423" s="127" customFormat="1" ht="12.75" customHeight="1">
      <x:c r="A423" s="135" t="n">
        <x:f>ROW()-1</x:f>
        <x:v>422</x:v>
      </x:c>
      <x:c r="B423" s="135" t="inlineStr">
        <x:is>
          <x:t xml:space="preserve">S/P</x:t>
        </x:is>
      </x:c>
      <x:c r="C423" s="135" t="inlineStr">
        <x:is>
          <x:t xml:space="preserve">Resto de fuentes / orden original del Maestro: ACADÉMICOS</x:t>
        </x:is>
      </x:c>
      <x:c r="D423" s="135" t="inlineStr">
        <x:is>
          <x:t xml:space="preserve">Académicos</x:t>
        </x:is>
      </x:c>
      <x:c r="E423" s="135" t="inlineStr">
        <x:is>
          <x:t xml:space="preserve">Rector</x:t>
        </x:is>
      </x:c>
      <x:c r="F423" s="135" t="inlineStr">
        <x:is>
          <x:t xml:space="preserve">Académicos</x:t>
        </x:is>
      </x:c>
      <x:c r="G423" s="135" t="inlineStr">
        <x:is>
          <x:t xml:space="preserve">Carpinelli, Jorge</x:t>
        </x:is>
      </x:c>
      <x:c r="H423" s="135" t="inlineStr">
        <x:is>
          <x:t xml:space="preserve">Jorge</x:t>
        </x:is>
      </x:c>
      <x:c r="I423" s="135" t="inlineStr">
        <x:is>
          <x:t xml:space="preserve">Carpinelli</x:t>
        </x:is>
      </x:c>
      <x:c r="J423" s="135" t="n"/>
      <x:c r="K423" s="221" t="inlineStr">
        <x:is>
          <x:t xml:space="preserve">Pendiente</x:t>
        </x:is>
      </x:c>
      <x:c r="L423" s="135" t="inlineStr">
        <x:is>
          <x:t xml:space="preserve">Director de Innovación y Trasnferencia Tecnológica Unab</x:t>
        </x:is>
      </x:c>
      <x:c r="M423" s="135" t="n"/>
      <x:c r="N423" s="180" t="n">
        <x:f>IFERROR(VALUE(B423),9999)</x:f>
        <x:v>0</x:v>
      </x:c>
      <x:c r="O423" s="180" t="str">
        <x:f>IF(AND($D423=PARAMETROS!$B$2,$F423=PARAMETROS!$B$3,$G423&lt;&gt;"",UPPER(TRIM($K423))&lt;&gt;"NO"),"SI","NO")</x:f>
        <x:v>NO</x:v>
      </x:c>
      <x:c r="P423" s="180" t="str">
        <x:f>IF($O423="SI",COUNTIFS($O$2:O423,"SI"),"")</x:f>
      </x:c>
      <x:c r="Q423" s="180" t="str">
        <x:f>IF($O423="SI",IFERROR(INDEX('ASIGNACION AUTOMATICA'!$D:$D,MATCH($G423,'ASIGNACION AUTOMATICA'!$J:$J,0)),""),"")</x:f>
      </x:c>
    </x:row>
    <x:row r="424" s="127" customFormat="1" ht="12.75" customHeight="1">
      <x:c r="A424" s="132" t="n">
        <x:f>ROW()-1</x:f>
        <x:v>423</x:v>
      </x:c>
      <x:c r="B424" s="132" t="inlineStr">
        <x:is>
          <x:t xml:space="preserve">S/P</x:t>
        </x:is>
      </x:c>
      <x:c r="C424" s="132" t="inlineStr">
        <x:is>
          <x:t xml:space="preserve">Resto de fuentes / orden original del Maestro: ACADÉMICOS</x:t>
        </x:is>
      </x:c>
      <x:c r="D424" s="132" t="inlineStr">
        <x:is>
          <x:t xml:space="preserve">Académicos</x:t>
        </x:is>
      </x:c>
      <x:c r="E424" s="132" t="inlineStr">
        <x:is>
          <x:t xml:space="preserve">Rector</x:t>
        </x:is>
      </x:c>
      <x:c r="F424" s="132" t="inlineStr">
        <x:is>
          <x:t xml:space="preserve">Académicos</x:t>
        </x:is>
      </x:c>
      <x:c r="G424" s="132" t="inlineStr">
        <x:is>
          <x:t xml:space="preserve">Valdebenito, Victor</x:t>
        </x:is>
      </x:c>
      <x:c r="H424" s="132" t="inlineStr">
        <x:is>
          <x:t xml:space="preserve">Victor</x:t>
        </x:is>
      </x:c>
      <x:c r="I424" s="132" t="inlineStr">
        <x:is>
          <x:t xml:space="preserve">Valdebenito</x:t>
        </x:is>
      </x:c>
      <x:c r="J424" s="132" t="n"/>
      <x:c r="K424" s="221" t="inlineStr">
        <x:is>
          <x:t xml:space="preserve">Pendiente</x:t>
        </x:is>
      </x:c>
      <x:c r="L424" s="132" t="inlineStr">
        <x:is>
          <x:t xml:space="preserve">Director de Vinculacion con el Medio Sede de Concepción</x:t>
        </x:is>
      </x:c>
      <x:c r="M424" s="132" t="n"/>
      <x:c r="N424" s="180" t="n">
        <x:f>IFERROR(VALUE(B424),9999)</x:f>
        <x:v>0</x:v>
      </x:c>
      <x:c r="O424" s="180" t="str">
        <x:f>IF(AND($D424=PARAMETROS!$B$2,$F424=PARAMETROS!$B$3,$G424&lt;&gt;"",UPPER(TRIM($K424))&lt;&gt;"NO"),"SI","NO")</x:f>
        <x:v>NO</x:v>
      </x:c>
      <x:c r="P424" s="180" t="str">
        <x:f>IF($O424="SI",COUNTIFS($O$2:O424,"SI"),"")</x:f>
      </x:c>
      <x:c r="Q424" s="180" t="str">
        <x:f>IF($O424="SI",IFERROR(INDEX('ASIGNACION AUTOMATICA'!$D:$D,MATCH($G424,'ASIGNACION AUTOMATICA'!$J:$J,0)),""),"")</x:f>
      </x:c>
    </x:row>
    <x:row r="425" s="127" customFormat="1" ht="12.75" customHeight="1">
      <x:c r="A425" s="135" t="n">
        <x:f>ROW()-1</x:f>
        <x:v>424</x:v>
      </x:c>
      <x:c r="B425" s="135" t="inlineStr">
        <x:is>
          <x:t xml:space="preserve">S/P</x:t>
        </x:is>
      </x:c>
      <x:c r="C425" s="135" t="inlineStr">
        <x:is>
          <x:t xml:space="preserve">Resto de fuentes / orden original del Maestro: ACADÉMICOS</x:t>
        </x:is>
      </x:c>
      <x:c r="D425" s="135" t="inlineStr">
        <x:is>
          <x:t xml:space="preserve">Académicos</x:t>
        </x:is>
      </x:c>
      <x:c r="E425" s="135" t="inlineStr">
        <x:is>
          <x:t xml:space="preserve">Rector</x:t>
        </x:is>
      </x:c>
      <x:c r="F425" s="135" t="inlineStr">
        <x:is>
          <x:t xml:space="preserve">Académicos</x:t>
        </x:is>
      </x:c>
      <x:c r="G425" s="135" t="inlineStr">
        <x:is>
          <x:t xml:space="preserve">Fuentealba Tapia, Jorge</x:t>
        </x:is>
      </x:c>
      <x:c r="H425" s="135" t="inlineStr">
        <x:is>
          <x:t xml:space="preserve">Jorge</x:t>
        </x:is>
      </x:c>
      <x:c r="I425" s="135" t="inlineStr">
        <x:is>
          <x:t xml:space="preserve">Fuentealba</x:t>
        </x:is>
      </x:c>
      <x:c r="J425" s="135" t="inlineStr">
        <x:is>
          <x:t xml:space="preserve">Tapia</x:t>
        </x:is>
      </x:c>
      <x:c r="K425" s="221" t="inlineStr">
        <x:is>
          <x:t xml:space="preserve">Pendiente</x:t>
        </x:is>
      </x:c>
      <x:c r="L425" s="135" t="inlineStr">
        <x:is>
          <x:t xml:space="preserve">Director Duoc Uc Sede San Andrés de Concepción</x:t>
        </x:is>
      </x:c>
      <x:c r="M425" s="135" t="n"/>
      <x:c r="N425" s="180" t="n">
        <x:f>IFERROR(VALUE(B425),9999)</x:f>
        <x:v>0</x:v>
      </x:c>
      <x:c r="O425" s="180" t="str">
        <x:f>IF(AND($D425=PARAMETROS!$B$2,$F425=PARAMETROS!$B$3,$G425&lt;&gt;"",UPPER(TRIM($K425))&lt;&gt;"NO"),"SI","NO")</x:f>
        <x:v>NO</x:v>
      </x:c>
      <x:c r="P425" s="180" t="str">
        <x:f>IF($O425="SI",COUNTIFS($O$2:O425,"SI"),"")</x:f>
      </x:c>
      <x:c r="Q425" s="180" t="str">
        <x:f>IF($O425="SI",IFERROR(INDEX('ASIGNACION AUTOMATICA'!$D:$D,MATCH($G425,'ASIGNACION AUTOMATICA'!$J:$J,0)),""),"")</x:f>
      </x:c>
    </x:row>
    <x:row r="426" s="127" customFormat="1" ht="12.75" customHeight="1">
      <x:c r="A426" s="132" t="n">
        <x:f>ROW()-1</x:f>
        <x:v>425</x:v>
      </x:c>
      <x:c r="B426" s="132" t="inlineStr">
        <x:is>
          <x:t xml:space="preserve">S/P</x:t>
        </x:is>
      </x:c>
      <x:c r="C426" s="132" t="inlineStr">
        <x:is>
          <x:t xml:space="preserve">Resto de fuentes / orden original del Maestro: ACADÉMICOS</x:t>
        </x:is>
      </x:c>
      <x:c r="D426" s="132" t="inlineStr">
        <x:is>
          <x:t xml:space="preserve">Académicos</x:t>
        </x:is>
      </x:c>
      <x:c r="E426" s="132" t="inlineStr">
        <x:is>
          <x:t xml:space="preserve">Rector</x:t>
        </x:is>
      </x:c>
      <x:c r="F426" s="132" t="inlineStr">
        <x:is>
          <x:t xml:space="preserve">Académicos</x:t>
        </x:is>
      </x:c>
      <x:c r="G426" s="132" t="inlineStr">
        <x:is>
          <x:t xml:space="preserve">Aracena Cuellar, Eduardo</x:t>
        </x:is>
      </x:c>
      <x:c r="H426" s="132" t="inlineStr">
        <x:is>
          <x:t xml:space="preserve">Eduardo</x:t>
        </x:is>
      </x:c>
      <x:c r="I426" s="132" t="inlineStr">
        <x:is>
          <x:t xml:space="preserve">Aracena</x:t>
        </x:is>
      </x:c>
      <x:c r="J426" s="132" t="inlineStr">
        <x:is>
          <x:t xml:space="preserve">Cuellar</x:t>
        </x:is>
      </x:c>
      <x:c r="K426" s="221" t="inlineStr">
        <x:is>
          <x:t xml:space="preserve">Pendiente</x:t>
        </x:is>
      </x:c>
      <x:c r="L426" s="132" t="inlineStr">
        <x:is>
          <x:t xml:space="preserve">Director Universidad Santa María Sede Concepción</x:t>
        </x:is>
      </x:c>
      <x:c r="M426" s="132" t="n"/>
      <x:c r="N426" s="180" t="n">
        <x:f>IFERROR(VALUE(B426),9999)</x:f>
        <x:v>0</x:v>
      </x:c>
      <x:c r="O426" s="180" t="str">
        <x:f>IF(AND($D426=PARAMETROS!$B$2,$F426=PARAMETROS!$B$3,$G426&lt;&gt;"",UPPER(TRIM($K426))&lt;&gt;"NO"),"SI","NO")</x:f>
        <x:v>NO</x:v>
      </x:c>
      <x:c r="P426" s="180" t="str">
        <x:f>IF($O426="SI",COUNTIFS($O$2:O426,"SI"),"")</x:f>
      </x:c>
      <x:c r="Q426" s="180" t="str">
        <x:f>IF($O426="SI",IFERROR(INDEX('ASIGNACION AUTOMATICA'!$D:$D,MATCH($G426,'ASIGNACION AUTOMATICA'!$J:$J,0)),""),"")</x:f>
      </x:c>
    </x:row>
    <x:row r="427" s="127" customFormat="1" ht="12.75" customHeight="1">
      <x:c r="A427" s="135" t="n">
        <x:f>ROW()-1</x:f>
        <x:v>426</x:v>
      </x:c>
      <x:c r="B427" s="135" t="inlineStr">
        <x:is>
          <x:t xml:space="preserve">S/P</x:t>
        </x:is>
      </x:c>
      <x:c r="C427" s="135" t="inlineStr">
        <x:is>
          <x:t xml:space="preserve">Resto de fuentes / orden original del Maestro: ACADÉMICOS</x:t>
        </x:is>
      </x:c>
      <x:c r="D427" s="135" t="inlineStr">
        <x:is>
          <x:t xml:space="preserve">Académicos</x:t>
        </x:is>
      </x:c>
      <x:c r="E427" s="135" t="n"/>
      <x:c r="F427" s="135" t="inlineStr">
        <x:is>
          <x:t xml:space="preserve">Académicos</x:t>
        </x:is>
      </x:c>
      <x:c r="G427" s="135" t="inlineStr">
        <x:is>
          <x:t xml:space="preserve">Salas, Marcos</x:t>
        </x:is>
      </x:c>
      <x:c r="H427" s="135" t="inlineStr">
        <x:is>
          <x:t xml:space="preserve">Marcos</x:t>
        </x:is>
      </x:c>
      <x:c r="I427" s="135" t="inlineStr">
        <x:is>
          <x:t xml:space="preserve">Salas</x:t>
        </x:is>
      </x:c>
      <x:c r="J427" s="135" t="n"/>
      <x:c r="K427" s="221" t="inlineStr">
        <x:is>
          <x:t xml:space="preserve">Pendiente</x:t>
        </x:is>
      </x:c>
      <x:c r="L427" s="135" t="n"/>
      <x:c r="M427" s="135" t="n"/>
      <x:c r="N427" s="180" t="n">
        <x:f>IFERROR(VALUE(B427),9999)</x:f>
        <x:v>0</x:v>
      </x:c>
      <x:c r="O427" s="180" t="str">
        <x:f>IF(AND($D427=PARAMETROS!$B$2,$F427=PARAMETROS!$B$3,$G427&lt;&gt;"",UPPER(TRIM($K427))&lt;&gt;"NO"),"SI","NO")</x:f>
        <x:v>NO</x:v>
      </x:c>
      <x:c r="P427" s="180" t="str">
        <x:f>IF($O427="SI",COUNTIFS($O$2:O427,"SI"),"")</x:f>
      </x:c>
      <x:c r="Q427" s="180" t="str">
        <x:f>IF($O427="SI",IFERROR(INDEX('ASIGNACION AUTOMATICA'!$D:$D,MATCH($G427,'ASIGNACION AUTOMATICA'!$J:$J,0)),""),"")</x:f>
      </x:c>
    </x:row>
    <x:row r="428" s="127" customFormat="1" ht="12.75" customHeight="1">
      <x:c r="A428" s="132" t="n">
        <x:f>ROW()-1</x:f>
        <x:v>427</x:v>
      </x:c>
      <x:c r="B428" s="132" t="inlineStr">
        <x:is>
          <x:t xml:space="preserve">S/P</x:t>
        </x:is>
      </x:c>
      <x:c r="C428" s="132" t="inlineStr">
        <x:is>
          <x:t xml:space="preserve">Resto de fuentes / orden original del Maestro: ACADÉMICOS</x:t>
        </x:is>
      </x:c>
      <x:c r="D428" s="132" t="inlineStr">
        <x:is>
          <x:t xml:space="preserve">Académicos</x:t>
        </x:is>
      </x:c>
      <x:c r="E428" s="132" t="inlineStr">
        <x:is>
          <x:t xml:space="preserve">Rector</x:t>
        </x:is>
      </x:c>
      <x:c r="F428" s="132" t="inlineStr">
        <x:is>
          <x:t xml:space="preserve">Académicos</x:t>
        </x:is>
      </x:c>
      <x:c r="G428" s="132" t="inlineStr">
        <x:is>
          <x:t xml:space="preserve">Umaña Hermosilla, Benito</x:t>
        </x:is>
      </x:c>
      <x:c r="H428" s="132" t="inlineStr">
        <x:is>
          <x:t xml:space="preserve">Benito</x:t>
        </x:is>
      </x:c>
      <x:c r="I428" s="132" t="inlineStr">
        <x:is>
          <x:t xml:space="preserve">Umaña</x:t>
        </x:is>
      </x:c>
      <x:c r="J428" s="132" t="inlineStr">
        <x:is>
          <x:t xml:space="preserve">Hermosilla</x:t>
        </x:is>
      </x:c>
      <x:c r="K428" s="221" t="inlineStr">
        <x:is>
          <x:t xml:space="preserve">Pendiente</x:t>
        </x:is>
      </x:c>
      <x:c r="L428" s="132" t="inlineStr">
        <x:is>
          <x:t xml:space="preserve">Rector</x:t>
        </x:is>
      </x:c>
      <x:c r="M428" s="132" t="n"/>
      <x:c r="N428" s="180" t="n">
        <x:f>IFERROR(VALUE(B428),9999)</x:f>
        <x:v>0</x:v>
      </x:c>
      <x:c r="O428" s="180" t="str">
        <x:f>IF(AND($D428=PARAMETROS!$B$2,$F428=PARAMETROS!$B$3,$G428&lt;&gt;"",UPPER(TRIM($K428))&lt;&gt;"NO"),"SI","NO")</x:f>
        <x:v>NO</x:v>
      </x:c>
      <x:c r="P428" s="180" t="str">
        <x:f>IF($O428="SI",COUNTIFS($O$2:O428,"SI"),"")</x:f>
      </x:c>
      <x:c r="Q428" s="180" t="str">
        <x:f>IF($O428="SI",IFERROR(INDEX('ASIGNACION AUTOMATICA'!$D:$D,MATCH($G428,'ASIGNACION AUTOMATICA'!$J:$J,0)),""),"")</x:f>
      </x:c>
    </x:row>
    <x:row r="429" s="127" customFormat="1" ht="12.75" customHeight="1">
      <x:c r="A429" s="135" t="n">
        <x:f>ROW()-1</x:f>
        <x:v>428</x:v>
      </x:c>
      <x:c r="B429" s="135" t="inlineStr">
        <x:is>
          <x:t xml:space="preserve">S/P</x:t>
        </x:is>
      </x:c>
      <x:c r="C429" s="135" t="inlineStr">
        <x:is>
          <x:t xml:space="preserve">Resto de fuentes / orden original del Maestro: ACADÉMICOS</x:t>
        </x:is>
      </x:c>
      <x:c r="D429" s="135" t="inlineStr">
        <x:is>
          <x:t xml:space="preserve">Académicos</x:t>
        </x:is>
      </x:c>
      <x:c r="E429" s="135" t="inlineStr">
        <x:is>
          <x:t xml:space="preserve">Rector</x:t>
        </x:is>
      </x:c>
      <x:c r="F429" s="135" t="inlineStr">
        <x:is>
          <x:t xml:space="preserve">Académicos</x:t>
        </x:is>
      </x:c>
      <x:c r="G429" s="135" t="inlineStr">
        <x:is>
          <x:t xml:space="preserve">Dorner González, José</x:t>
        </x:is>
      </x:c>
      <x:c r="H429" s="135" t="inlineStr">
        <x:is>
          <x:t xml:space="preserve">José</x:t>
        </x:is>
      </x:c>
      <x:c r="I429" s="135" t="inlineStr">
        <x:is>
          <x:t xml:space="preserve">Dorner</x:t>
        </x:is>
      </x:c>
      <x:c r="J429" s="135" t="inlineStr">
        <x:is>
          <x:t xml:space="preserve">González</x:t>
        </x:is>
      </x:c>
      <x:c r="K429" s="221" t="inlineStr">
        <x:is>
          <x:t xml:space="preserve">Pendiente</x:t>
        </x:is>
      </x:c>
      <x:c r="L429" s="135" t="inlineStr">
        <x:is>
          <x:t xml:space="preserve">Rector</x:t>
        </x:is>
      </x:c>
      <x:c r="M429" s="135" t="n"/>
      <x:c r="N429" s="180" t="n">
        <x:f>IFERROR(VALUE(B429),9999)</x:f>
        <x:v>0</x:v>
      </x:c>
      <x:c r="O429" s="180" t="str">
        <x:f>IF(AND($D429=PARAMETROS!$B$2,$F429=PARAMETROS!$B$3,$G429&lt;&gt;"",UPPER(TRIM($K429))&lt;&gt;"NO"),"SI","NO")</x:f>
        <x:v>NO</x:v>
      </x:c>
      <x:c r="P429" s="180" t="str">
        <x:f>IF($O429="SI",COUNTIFS($O$2:O429,"SI"),"")</x:f>
      </x:c>
      <x:c r="Q429" s="180" t="str">
        <x:f>IF($O429="SI",IFERROR(INDEX('ASIGNACION AUTOMATICA'!$D:$D,MATCH($G429,'ASIGNACION AUTOMATICA'!$J:$J,0)),""),"")</x:f>
      </x:c>
    </x:row>
    <x:row r="430" s="127" customFormat="1" ht="12.75" customHeight="1">
      <x:c r="A430" s="132" t="n">
        <x:f>ROW()-1</x:f>
        <x:v>429</x:v>
      </x:c>
      <x:c r="B430" s="132" t="inlineStr">
        <x:is>
          <x:t xml:space="preserve">S/P</x:t>
        </x:is>
      </x:c>
      <x:c r="C430" s="132" t="inlineStr">
        <x:is>
          <x:t xml:space="preserve">Resto de fuentes / orden original del Maestro: ACADÉMICOS</x:t>
        </x:is>
      </x:c>
      <x:c r="D430" s="132" t="inlineStr">
        <x:is>
          <x:t xml:space="preserve">Académicos</x:t>
        </x:is>
      </x:c>
      <x:c r="E430" s="132" t="inlineStr">
        <x:is>
          <x:t xml:space="preserve">Rector</x:t>
        </x:is>
      </x:c>
      <x:c r="F430" s="132" t="inlineStr">
        <x:is>
          <x:t xml:space="preserve">Académicos</x:t>
        </x:is>
      </x:c>
      <x:c r="G430" s="132" t="inlineStr">
        <x:is>
          <x:t xml:space="preserve">Sepulveda Carrsco, Roger</x:t>
        </x:is>
      </x:c>
      <x:c r="H430" s="132" t="inlineStr">
        <x:is>
          <x:t xml:space="preserve">Roger</x:t>
        </x:is>
      </x:c>
      <x:c r="I430" s="132" t="inlineStr">
        <x:is>
          <x:t xml:space="preserve">Sepulveda</x:t>
        </x:is>
      </x:c>
      <x:c r="J430" s="132" t="inlineStr">
        <x:is>
          <x:t xml:space="preserve">Carrsco</x:t>
        </x:is>
      </x:c>
      <x:c r="K430" s="221" t="inlineStr">
        <x:is>
          <x:t xml:space="preserve">Pendiente</x:t>
        </x:is>
      </x:c>
      <x:c r="L430" s="132" t="inlineStr">
        <x:is>
          <x:t xml:space="preserve">Rector</x:t>
        </x:is>
      </x:c>
      <x:c r="M430" s="132" t="n"/>
      <x:c r="N430" s="180" t="n">
        <x:f>IFERROR(VALUE(B430),9999)</x:f>
        <x:v>0</x:v>
      </x:c>
      <x:c r="O430" s="180" t="str">
        <x:f>IF(AND($D430=PARAMETROS!$B$2,$F430=PARAMETROS!$B$3,$G430&lt;&gt;"",UPPER(TRIM($K430))&lt;&gt;"NO"),"SI","NO")</x:f>
        <x:v>NO</x:v>
      </x:c>
      <x:c r="P430" s="180" t="str">
        <x:f>IF($O430="SI",COUNTIFS($O$2:O430,"SI"),"")</x:f>
      </x:c>
      <x:c r="Q430" s="180" t="str">
        <x:f>IF($O430="SI",IFERROR(INDEX('ASIGNACION AUTOMATICA'!$D:$D,MATCH($G430,'ASIGNACION AUTOMATICA'!$J:$J,0)),""),"")</x:f>
      </x:c>
    </x:row>
    <x:row r="431" s="127" customFormat="1" ht="12.75" customHeight="1">
      <x:c r="A431" s="135" t="n">
        <x:f>ROW()-1</x:f>
        <x:v>430</x:v>
      </x:c>
      <x:c r="B431" s="135" t="inlineStr">
        <x:is>
          <x:t xml:space="preserve">S/P</x:t>
        </x:is>
      </x:c>
      <x:c r="C431" s="135" t="inlineStr">
        <x:is>
          <x:t xml:space="preserve">Resto de fuentes / orden original del Maestro: ACADÉMICOS</x:t>
        </x:is>
      </x:c>
      <x:c r="D431" s="135" t="inlineStr">
        <x:is>
          <x:t xml:space="preserve">Académicos</x:t>
        </x:is>
      </x:c>
      <x:c r="E431" s="135" t="inlineStr">
        <x:is>
          <x:t xml:space="preserve">Rector</x:t>
        </x:is>
      </x:c>
      <x:c r="F431" s="135" t="inlineStr">
        <x:is>
          <x:t xml:space="preserve">Académicos</x:t>
        </x:is>
      </x:c>
      <x:c r="G431" s="135" t="inlineStr">
        <x:is>
          <x:t xml:space="preserve">Valdés Lafontaine, Federico</x:t>
        </x:is>
      </x:c>
      <x:c r="H431" s="135" t="inlineStr">
        <x:is>
          <x:t xml:space="preserve">Federico</x:t>
        </x:is>
      </x:c>
      <x:c r="I431" s="135" t="inlineStr">
        <x:is>
          <x:t xml:space="preserve">Valdés</x:t>
        </x:is>
      </x:c>
      <x:c r="J431" s="135" t="inlineStr">
        <x:is>
          <x:t xml:space="preserve">Lafontaine</x:t>
        </x:is>
      </x:c>
      <x:c r="K431" s="221" t="inlineStr">
        <x:is>
          <x:t xml:space="preserve">Pendiente</x:t>
        </x:is>
      </x:c>
      <x:c r="L431" s="135" t="inlineStr">
        <x:is>
          <x:t xml:space="preserve">Rector U.d.d. Sede Concepción</x:t>
        </x:is>
      </x:c>
      <x:c r="M431" s="135" t="n"/>
      <x:c r="N431" s="180" t="n">
        <x:f>IFERROR(VALUE(B431),9999)</x:f>
        <x:v>0</x:v>
      </x:c>
      <x:c r="O431" s="180" t="str">
        <x:f>IF(AND($D431=PARAMETROS!$B$2,$F431=PARAMETROS!$B$3,$G431&lt;&gt;"",UPPER(TRIM($K431))&lt;&gt;"NO"),"SI","NO")</x:f>
        <x:v>NO</x:v>
      </x:c>
      <x:c r="P431" s="180" t="str">
        <x:f>IF($O431="SI",COUNTIFS($O$2:O431,"SI"),"")</x:f>
      </x:c>
      <x:c r="Q431" s="180" t="str">
        <x:f>IF($O431="SI",IFERROR(INDEX('ASIGNACION AUTOMATICA'!$D:$D,MATCH($G431,'ASIGNACION AUTOMATICA'!$J:$J,0)),""),"")</x:f>
      </x:c>
    </x:row>
    <x:row r="432" s="127" customFormat="1" ht="12.75" customHeight="1">
      <x:c r="A432" s="132" t="n">
        <x:f>ROW()-1</x:f>
        <x:v>431</x:v>
      </x:c>
      <x:c r="B432" s="132" t="inlineStr">
        <x:is>
          <x:t xml:space="preserve">S/P</x:t>
        </x:is>
      </x:c>
      <x:c r="C432" s="132" t="inlineStr">
        <x:is>
          <x:t xml:space="preserve">Resto de fuentes / orden original del Maestro: ACADÉMICOS</x:t>
        </x:is>
      </x:c>
      <x:c r="D432" s="132" t="inlineStr">
        <x:is>
          <x:t xml:space="preserve">Académicos</x:t>
        </x:is>
      </x:c>
      <x:c r="E432" s="132" t="inlineStr">
        <x:is>
          <x:t xml:space="preserve">Rector</x:t>
        </x:is>
      </x:c>
      <x:c r="F432" s="132" t="inlineStr">
        <x:is>
          <x:t xml:space="preserve">Académicos</x:t>
        </x:is>
      </x:c>
      <x:c r="G432" s="132" t="n"/>
      <x:c r="H432" s="132" t="n"/>
      <x:c r="I432" s="132" t="n"/>
      <x:c r="J432" s="132" t="n"/>
      <x:c r="K432" s="221" t="inlineStr">
        <x:is>
          <x:t xml:space="preserve">Pendiente</x:t>
        </x:is>
      </x:c>
      <x:c r="L432" s="132" t="inlineStr">
        <x:is>
          <x:t xml:space="preserve">Rector Universidad Católica de la Santísima Concepción</x:t>
        </x:is>
      </x:c>
      <x:c r="M432" s="132" t="n"/>
      <x:c r="N432" s="180" t="n">
        <x:f>IFERROR(VALUE(B432),9999)</x:f>
        <x:v>0</x:v>
      </x:c>
      <x:c r="O432" s="180" t="str">
        <x:f>IF(AND($D432=PARAMETROS!$B$2,$F432=PARAMETROS!$B$3,$G432&lt;&gt;"",UPPER(TRIM($K432))&lt;&gt;"NO"),"SI","NO")</x:f>
        <x:v>NO</x:v>
      </x:c>
      <x:c r="P432" s="180" t="str">
        <x:f>IF($O432="SI",COUNTIFS($O$2:O432,"SI"),"")</x:f>
      </x:c>
      <x:c r="Q432" s="180" t="str">
        <x:f>IF($O432="SI",IFERROR(INDEX('ASIGNACION AUTOMATICA'!$D:$D,MATCH($G432,'ASIGNACION AUTOMATICA'!$J:$J,0)),""),"")</x:f>
      </x:c>
    </x:row>
    <x:row r="433" s="127" customFormat="1" ht="12.75" customHeight="1">
      <x:c r="A433" s="135" t="n">
        <x:f>ROW()-1</x:f>
        <x:v>432</x:v>
      </x:c>
      <x:c r="B433" s="135" t="inlineStr">
        <x:is>
          <x:t xml:space="preserve">S/P</x:t>
        </x:is>
      </x:c>
      <x:c r="C433" s="135" t="inlineStr">
        <x:is>
          <x:t xml:space="preserve">Resto de fuentes / orden original del Maestro: ACADÉMICOS</x:t>
        </x:is>
      </x:c>
      <x:c r="D433" s="135" t="inlineStr">
        <x:is>
          <x:t xml:space="preserve">Académicos</x:t>
        </x:is>
      </x:c>
      <x:c r="E433" s="135" t="n"/>
      <x:c r="F433" s="135" t="inlineStr">
        <x:is>
          <x:t xml:space="preserve">Académicos</x:t>
        </x:is>
      </x:c>
      <x:c r="G433" s="135" t="inlineStr">
        <x:is>
          <x:t xml:space="preserve">Rodríguez Pérez, José</x:t>
        </x:is>
      </x:c>
      <x:c r="H433" s="135" t="inlineStr">
        <x:is>
          <x:t xml:space="preserve">José</x:t>
        </x:is>
      </x:c>
      <x:c r="I433" s="135" t="inlineStr">
        <x:is>
          <x:t xml:space="preserve">Rodríguez</x:t>
        </x:is>
      </x:c>
      <x:c r="J433" s="135" t="inlineStr">
        <x:is>
          <x:t xml:space="preserve">Pérez</x:t>
        </x:is>
      </x:c>
      <x:c r="K433" s="221" t="inlineStr">
        <x:is>
          <x:t xml:space="preserve">Pendiente</x:t>
        </x:is>
      </x:c>
      <x:c r="L433" s="135" t="inlineStr">
        <x:is>
          <x:t xml:space="preserve">Universidad San Sebastían</x:t>
        </x:is>
      </x:c>
      <x:c r="M433" s="135" t="n"/>
      <x:c r="N433" s="180" t="n">
        <x:f>IFERROR(VALUE(B433),9999)</x:f>
        <x:v>0</x:v>
      </x:c>
      <x:c r="O433" s="180" t="str">
        <x:f>IF(AND($D433=PARAMETROS!$B$2,$F433=PARAMETROS!$B$3,$G433&lt;&gt;"",UPPER(TRIM($K433))&lt;&gt;"NO"),"SI","NO")</x:f>
        <x:v>NO</x:v>
      </x:c>
      <x:c r="P433" s="180" t="str">
        <x:f>IF($O433="SI",COUNTIFS($O$2:O433,"SI"),"")</x:f>
      </x:c>
      <x:c r="Q433" s="180" t="str">
        <x:f>IF($O433="SI",IFERROR(INDEX('ASIGNACION AUTOMATICA'!$D:$D,MATCH($G433,'ASIGNACION AUTOMATICA'!$J:$J,0)),""),"")</x:f>
      </x:c>
    </x:row>
    <x:row r="434" s="127" customFormat="1" ht="12.75" customHeight="1">
      <x:c r="A434" s="132" t="n">
        <x:f>ROW()-1</x:f>
        <x:v>433</x:v>
      </x:c>
      <x:c r="B434" s="132" t="inlineStr">
        <x:is>
          <x:t xml:space="preserve">S/P</x:t>
        </x:is>
      </x:c>
      <x:c r="C434" s="132" t="inlineStr">
        <x:is>
          <x:t xml:space="preserve">Resto de fuentes / orden original del Maestro: ACADÉMICOS</x:t>
        </x:is>
      </x:c>
      <x:c r="D434" s="132" t="inlineStr">
        <x:is>
          <x:t xml:space="preserve">Académicos</x:t>
        </x:is>
      </x:c>
      <x:c r="E434" s="132" t="inlineStr">
        <x:is>
          <x:t xml:space="preserve">Rector</x:t>
        </x:is>
      </x:c>
      <x:c r="F434" s="132" t="inlineStr">
        <x:is>
          <x:t xml:space="preserve">Académicos</x:t>
        </x:is>
      </x:c>
      <x:c r="G434" s="132" t="inlineStr">
        <x:is>
          <x:t xml:space="preserve">Monks Ruiz, Henry</x:t>
        </x:is>
      </x:c>
      <x:c r="H434" s="132" t="inlineStr">
        <x:is>
          <x:t xml:space="preserve">Henry</x:t>
        </x:is>
      </x:c>
      <x:c r="I434" s="132" t="inlineStr">
        <x:is>
          <x:t xml:space="preserve">Monks</x:t>
        </x:is>
      </x:c>
      <x:c r="J434" s="132" t="inlineStr">
        <x:is>
          <x:t xml:space="preserve">Ruiz</x:t>
        </x:is>
      </x:c>
      <x:c r="K434" s="221" t="inlineStr">
        <x:is>
          <x:t xml:space="preserve">Pendiente</x:t>
        </x:is>
      </x:c>
      <x:c r="L434" s="132" t="inlineStr">
        <x:is>
          <x:t xml:space="preserve">Vice-rector Inacap</x:t>
        </x:is>
      </x:c>
      <x:c r="M434" s="132" t="n"/>
      <x:c r="N434" s="180" t="n">
        <x:f>IFERROR(VALUE(B434),9999)</x:f>
        <x:v>0</x:v>
      </x:c>
      <x:c r="O434" s="180" t="str">
        <x:f>IF(AND($D434=PARAMETROS!$B$2,$F434=PARAMETROS!$B$3,$G434&lt;&gt;"",UPPER(TRIM($K434))&lt;&gt;"NO"),"SI","NO")</x:f>
        <x:v>NO</x:v>
      </x:c>
      <x:c r="P434" s="180" t="str">
        <x:f>IF($O434="SI",COUNTIFS($O$2:O434,"SI"),"")</x:f>
      </x:c>
      <x:c r="Q434" s="180" t="str">
        <x:f>IF($O434="SI",IFERROR(INDEX('ASIGNACION AUTOMATICA'!$D:$D,MATCH($G434,'ASIGNACION AUTOMATICA'!$J:$J,0)),""),"")</x:f>
      </x:c>
    </x:row>
    <x:row r="435" s="115" customFormat="1" ht="17.100000381469727" customHeight="1">
      <x:c r="A435" s="135" t="n">
        <x:f>ROW()-1</x:f>
        <x:v>434</x:v>
      </x:c>
      <x:c r="B435" s="135" t="inlineStr">
        <x:is>
          <x:t xml:space="preserve">S/P</x:t>
        </x:is>
      </x:c>
      <x:c r="C435" s="135" t="inlineStr">
        <x:is>
          <x:t xml:space="preserve">Resto de fuentes / orden original del Maestro: ACADÉMICOS</x:t>
        </x:is>
      </x:c>
      <x:c r="D435" s="135" t="inlineStr">
        <x:is>
          <x:t xml:space="preserve">Académicos</x:t>
        </x:is>
      </x:c>
      <x:c r="E435" s="135" t="inlineStr">
        <x:is>
          <x:t xml:space="preserve">Rector</x:t>
        </x:is>
      </x:c>
      <x:c r="F435" s="135" t="inlineStr">
        <x:is>
          <x:t xml:space="preserve">Académicos</x:t>
        </x:is>
      </x:c>
      <x:c r="G435" s="135" t="inlineStr">
        <x:is>
          <x:t xml:space="preserve">Gonzälez Correa, Carlos</x:t>
        </x:is>
      </x:c>
      <x:c r="H435" s="135" t="inlineStr">
        <x:is>
          <x:t xml:space="preserve">Carlos</x:t>
        </x:is>
      </x:c>
      <x:c r="I435" s="135" t="inlineStr">
        <x:is>
          <x:t xml:space="preserve">Gonzälez</x:t>
        </x:is>
      </x:c>
      <x:c r="J435" s="135" t="inlineStr">
        <x:is>
          <x:t xml:space="preserve">Correa</x:t>
        </x:is>
      </x:c>
      <x:c r="K435" s="221" t="inlineStr">
        <x:is>
          <x:t xml:space="preserve">Pendiente</x:t>
        </x:is>
      </x:c>
      <x:c r="L435" s="135" t="inlineStr">
        <x:is>
          <x:t xml:space="preserve">Vicerrector</x:t>
        </x:is>
      </x:c>
      <x:c r="M435" s="135" t="n"/>
      <x:c r="N435" s="180" t="n">
        <x:f>IFERROR(VALUE(B435),9999)</x:f>
        <x:v>0</x:v>
      </x:c>
      <x:c r="O435" s="180" t="str">
        <x:f>IF(AND($D435=PARAMETROS!$B$2,$F435=PARAMETROS!$B$3,$G435&lt;&gt;"",UPPER(TRIM($K435))&lt;&gt;"NO"),"SI","NO")</x:f>
        <x:v>NO</x:v>
      </x:c>
      <x:c r="P435" s="180" t="str">
        <x:f>IF($O435="SI",COUNTIFS($O$2:O435,"SI"),"")</x:f>
      </x:c>
      <x:c r="Q435" s="180" t="str">
        <x:f>IF($O435="SI",IFERROR(INDEX('ASIGNACION AUTOMATICA'!$D:$D,MATCH($G435,'ASIGNACION AUTOMATICA'!$J:$J,0)),""),"")</x:f>
      </x:c>
    </x:row>
    <x:row r="436">
      <x:c r="A436" s="132" t="n">
        <x:f>ROW()-1</x:f>
        <x:v>435</x:v>
      </x:c>
      <x:c r="B436" s="132" t="inlineStr">
        <x:is>
          <x:t xml:space="preserve">S/P</x:t>
        </x:is>
      </x:c>
      <x:c r="C436" s="132" t="inlineStr">
        <x:is>
          <x:t xml:space="preserve">Resto de fuentes / orden original del Maestro: ACADÉMICOS</x:t>
        </x:is>
      </x:c>
      <x:c r="D436" s="132" t="inlineStr">
        <x:is>
          <x:t xml:space="preserve">Académicos</x:t>
        </x:is>
      </x:c>
      <x:c r="E436" s="132" t="inlineStr">
        <x:is>
          <x:t xml:space="preserve">Rector</x:t>
        </x:is>
      </x:c>
      <x:c r="F436" s="132" t="inlineStr">
        <x:is>
          <x:t xml:space="preserve">Académicos</x:t>
        </x:is>
      </x:c>
      <x:c r="G436" s="132" t="inlineStr">
        <x:is>
          <x:t xml:space="preserve">Concha Navalón, Claudio</x:t>
        </x:is>
      </x:c>
      <x:c r="H436" s="132" t="inlineStr">
        <x:is>
          <x:t xml:space="preserve">Claudio</x:t>
        </x:is>
      </x:c>
      <x:c r="I436" s="132" t="inlineStr">
        <x:is>
          <x:t xml:space="preserve">Concha</x:t>
        </x:is>
      </x:c>
      <x:c r="J436" s="132" t="inlineStr">
        <x:is>
          <x:t xml:space="preserve">Navalón</x:t>
        </x:is>
      </x:c>
      <x:c r="K436" s="221" t="inlineStr">
        <x:is>
          <x:t xml:space="preserve">Pendiente</x:t>
        </x:is>
      </x:c>
      <x:c r="L436" s="132" t="inlineStr">
        <x:is>
          <x:t xml:space="preserve">Vicerrector</x:t>
        </x:is>
      </x:c>
      <x:c r="M436" s="132" t="n"/>
      <x:c r="N436" s="180" t="n">
        <x:f>IFERROR(VALUE(B436),9999)</x:f>
        <x:v>0</x:v>
      </x:c>
      <x:c r="O436" s="180" t="str">
        <x:f>IF(AND($D436=PARAMETROS!$B$2,$F436=PARAMETROS!$B$3,$G436&lt;&gt;"",UPPER(TRIM($K436))&lt;&gt;"NO"),"SI","NO")</x:f>
        <x:v>NO</x:v>
      </x:c>
      <x:c r="P436" s="180" t="str">
        <x:f>IF($O436="SI",COUNTIFS($O$2:O436,"SI"),"")</x:f>
      </x:c>
      <x:c r="Q436" s="180" t="str">
        <x:f>IF($O436="SI",IFERROR(INDEX('ASIGNACION AUTOMATICA'!$D:$D,MATCH($G436,'ASIGNACION AUTOMATICA'!$J:$J,0)),""),"")</x:f>
      </x:c>
    </x:row>
    <x:row r="437">
      <x:c r="A437" s="135" t="n">
        <x:f>ROW()-1</x:f>
        <x:v>436</x:v>
      </x:c>
      <x:c r="B437" s="135" t="inlineStr">
        <x:is>
          <x:t xml:space="preserve">S/P</x:t>
        </x:is>
      </x:c>
      <x:c r="C437" s="135" t="inlineStr">
        <x:is>
          <x:t xml:space="preserve">Resto de fuentes / orden original del Maestro: ACADÉMICOS</x:t>
        </x:is>
      </x:c>
      <x:c r="D437" s="135" t="inlineStr">
        <x:is>
          <x:t xml:space="preserve">Académicos</x:t>
        </x:is>
      </x:c>
      <x:c r="E437" s="135" t="inlineStr">
        <x:is>
          <x:t xml:space="preserve">Rector</x:t>
        </x:is>
      </x:c>
      <x:c r="F437" s="135" t="inlineStr">
        <x:is>
          <x:t xml:space="preserve">Académicos</x:t>
        </x:is>
      </x:c>
      <x:c r="G437" s="135" t="inlineStr">
        <x:is>
          <x:t xml:space="preserve">Sabag Villalobos, Jorge</x:t>
        </x:is>
      </x:c>
      <x:c r="H437" s="135" t="inlineStr">
        <x:is>
          <x:t xml:space="preserve">Jorge</x:t>
        </x:is>
      </x:c>
      <x:c r="I437" s="135" t="inlineStr">
        <x:is>
          <x:t xml:space="preserve">Sabag</x:t>
        </x:is>
      </x:c>
      <x:c r="J437" s="135" t="inlineStr">
        <x:is>
          <x:t xml:space="preserve">Villalobos</x:t>
        </x:is>
      </x:c>
      <x:c r="K437" s="221" t="inlineStr">
        <x:is>
          <x:t xml:space="preserve">Pendiente</x:t>
        </x:is>
      </x:c>
      <x:c r="L437" s="135" t="inlineStr">
        <x:is>
          <x:t xml:space="preserve">Vicerrector Universidad San Sebastían Sede Tres Pascuales</x:t>
        </x:is>
      </x:c>
      <x:c r="M437" s="135" t="n"/>
      <x:c r="N437" s="180" t="n">
        <x:f>IFERROR(VALUE(B437),9999)</x:f>
        <x:v>0</x:v>
      </x:c>
      <x:c r="O437" s="180" t="str">
        <x:f>IF(AND($D437=PARAMETROS!$B$2,$F437=PARAMETROS!$B$3,$G437&lt;&gt;"",UPPER(TRIM($K437))&lt;&gt;"NO"),"SI","NO")</x:f>
        <x:v>NO</x:v>
      </x:c>
      <x:c r="P437" s="180" t="str">
        <x:f>IF($O437="SI",COUNTIFS($O$2:O437,"SI"),"")</x:f>
      </x:c>
      <x:c r="Q437" s="180" t="str">
        <x:f>IF($O437="SI",IFERROR(INDEX('ASIGNACION AUTOMATICA'!$D:$D,MATCH($G437,'ASIGNACION AUTOMATICA'!$J:$J,0)),""),"")</x:f>
      </x:c>
    </x:row>
    <x:row r="438">
      <x:c r="A438" s="132" t="n">
        <x:f>ROW()-1</x:f>
        <x:v>437</x:v>
      </x:c>
      <x:c r="B438" s="132" t="inlineStr">
        <x:is>
          <x:t xml:space="preserve">S/P</x:t>
        </x:is>
      </x:c>
      <x:c r="C438" s="132" t="inlineStr">
        <x:is>
          <x:t xml:space="preserve">Resto de fuentes / orden original del Maestro: ACADÉMICOS</x:t>
        </x:is>
      </x:c>
      <x:c r="D438" s="132" t="inlineStr">
        <x:is>
          <x:t xml:space="preserve">Académicos</x:t>
        </x:is>
      </x:c>
      <x:c r="E438" s="132" t="inlineStr">
        <x:is>
          <x:t xml:space="preserve">Rector</x:t>
        </x:is>
      </x:c>
      <x:c r="F438" s="132" t="inlineStr">
        <x:is>
          <x:t xml:space="preserve">Académicos</x:t>
        </x:is>
      </x:c>
      <x:c r="G438" s="132" t="inlineStr">
        <x:is>
          <x:t xml:space="preserve">Jofré Manieu, Florencia</x:t>
        </x:is>
      </x:c>
      <x:c r="H438" s="132" t="inlineStr">
        <x:is>
          <x:t xml:space="preserve">Florencia</x:t>
        </x:is>
      </x:c>
      <x:c r="I438" s="132" t="inlineStr">
        <x:is>
          <x:t xml:space="preserve">Jofré</x:t>
        </x:is>
      </x:c>
      <x:c r="J438" s="132" t="inlineStr">
        <x:is>
          <x:t xml:space="preserve">Manieu</x:t>
        </x:is>
      </x:c>
      <x:c r="K438" s="221" t="inlineStr">
        <x:is>
          <x:t xml:space="preserve">Pendiente</x:t>
        </x:is>
      </x:c>
      <x:c r="L438" s="132" t="inlineStr">
        <x:is>
          <x:t xml:space="preserve">Vicerrectora</x:t>
        </x:is>
      </x:c>
      <x:c r="M438" s="132" t="n"/>
      <x:c r="N438" s="180" t="n">
        <x:f>IFERROR(VALUE(B438),9999)</x:f>
        <x:v>0</x:v>
      </x:c>
      <x:c r="O438" s="180" t="str">
        <x:f>IF(AND($D438=PARAMETROS!$B$2,$F438=PARAMETROS!$B$3,$G438&lt;&gt;"",UPPER(TRIM($K438))&lt;&gt;"NO"),"SI","NO")</x:f>
        <x:v>NO</x:v>
      </x:c>
      <x:c r="P438" s="180" t="str">
        <x:f>IF($O438="SI",COUNTIFS($O$2:O438,"SI"),"")</x:f>
      </x:c>
      <x:c r="Q438" s="180" t="str">
        <x:f>IF($O438="SI",IFERROR(INDEX('ASIGNACION AUTOMATICA'!$D:$D,MATCH($G438,'ASIGNACION AUTOMATICA'!$J:$J,0)),""),"")</x:f>
      </x:c>
    </x:row>
    <x:row r="439">
      <x:c r="A439" s="130" t="n">
        <x:f>ROW()-1</x:f>
        <x:v>438</x:v>
      </x:c>
      <x:c r="B439" s="126" t="inlineStr">
        <x:is>
          <x:t xml:space="preserve">S/P</x:t>
        </x:is>
      </x:c>
      <x:c r="C439" s="126" t="inlineStr">
        <x:is>
          <x:t xml:space="preserve">Resto de fuentes / orden original del Maestro: ACADÉMICOS</x:t>
        </x:is>
      </x:c>
      <x:c r="D439" s="130" t="inlineStr">
        <x:is>
          <x:t xml:space="preserve">Académicos</x:t>
        </x:is>
      </x:c>
      <x:c r="E439" s="124" t="inlineStr">
        <x:is>
          <x:t xml:space="preserve">Rector</x:t>
        </x:is>
      </x:c>
      <x:c r="F439" s="124" t="inlineStr">
        <x:is>
          <x:t xml:space="preserve">Académicos</x:t>
        </x:is>
      </x:c>
      <x:c r="G439" s="126" t="inlineStr">
        <x:is>
          <x:t xml:space="preserve">Hormazábal, Paz</x:t>
        </x:is>
      </x:c>
      <x:c r="H439" s="124" t="inlineStr">
        <x:is>
          <x:t xml:space="preserve">Paz</x:t>
        </x:is>
      </x:c>
      <x:c r="I439" s="124" t="inlineStr">
        <x:is>
          <x:t xml:space="preserve">Hormazábal</x:t>
        </x:is>
      </x:c>
      <x:c r="J439" s="124" t="n"/>
      <x:c r="K439" s="222" t="inlineStr">
        <x:is>
          <x:t xml:space="preserve">Pendiente</x:t>
        </x:is>
      </x:c>
      <x:c r="L439" s="128" t="inlineStr">
        <x:is>
          <x:t xml:space="preserve">Vicerrectora</x:t>
        </x:is>
      </x:c>
      <x:c r="M439" s="126" t="n"/>
      <x:c r="N439" s="160" t="n">
        <x:f>IFERROR(VALUE(B439),9999)</x:f>
        <x:v>0</x:v>
      </x:c>
      <x:c r="O439" s="160" t="str">
        <x:f>IF(AND($D439=PARAMETROS!$B$2,$F439=PARAMETROS!$B$3,$G439&lt;&gt;"",UPPER(TRIM($K439))&lt;&gt;"NO"),"SI","NO")</x:f>
        <x:v>NO</x:v>
      </x:c>
      <x:c r="P439" s="160" t="str">
        <x:f>IF($O439="SI",COUNTIFS($O$2:O439,"SI"),"")</x:f>
      </x:c>
      <x:c r="Q439" s="160" t="str">
        <x:f>IF($O439="SI",IFERROR(INDEX('ASIGNACION AUTOMATICA'!$D:$D,MATCH($G439,'ASIGNACION AUTOMATICA'!$J:$J,0)),""),"")</x:f>
      </x:c>
    </x:row>
    <x:row r="440">
      <x:c r="A440" s="160" t="n">
        <x:f>ROW()-1</x:f>
        <x:v>439</x:v>
      </x:c>
      <x:c r="K440" s="106" t="n"/>
      <x:c r="N440" s="180" t="n">
        <x:f>IFERROR(VALUE(B440),9999)</x:f>
        <x:v>0</x:v>
      </x:c>
      <x:c r="O440" s="180" t="str">
        <x:f>IF(AND($D440=PARAMETROS!$B$2,$F440=PARAMETROS!$B$3,$G440&lt;&gt;"",UPPER(TRIM($K440))&lt;&gt;"NO"),"SI","NO")</x:f>
        <x:v>NO</x:v>
      </x:c>
      <x:c r="P440" s="180" t="str">
        <x:f>IF($O440="SI",COUNTIFS($O$2:O440,"SI"),"")</x:f>
      </x:c>
      <x:c r="Q440" s="180" t="str">
        <x:f>IF($O440="SI",IFERROR(INDEX('ASIGNACION AUTOMATICA'!$D:$D,MATCH($G440,'ASIGNACION AUTOMATICA'!$J:$J,0)),""),"")</x:f>
      </x:c>
    </x:row>
    <x:row r="441">
      <x:c r="A441" s="160" t="n">
        <x:f>ROW()-1</x:f>
        <x:v>440</x:v>
      </x:c>
      <x:c r="K441" s="106" t="n"/>
      <x:c r="N441" s="180" t="n">
        <x:f>IFERROR(VALUE(B441),9999)</x:f>
        <x:v>0</x:v>
      </x:c>
      <x:c r="O441" s="180" t="str">
        <x:f>IF(AND($D441=PARAMETROS!$B$2,$F441=PARAMETROS!$B$3,$G441&lt;&gt;"",UPPER(TRIM($K441))&lt;&gt;"NO"),"SI","NO")</x:f>
        <x:v>NO</x:v>
      </x:c>
      <x:c r="P441" s="180" t="str">
        <x:f>IF($O441="SI",COUNTIFS($O$2:O441,"SI"),"")</x:f>
      </x:c>
      <x:c r="Q441" s="180" t="str">
        <x:f>IF($O441="SI",IFERROR(INDEX('ASIGNACION AUTOMATICA'!$D:$D,MATCH($G441,'ASIGNACION AUTOMATICA'!$J:$J,0)),""),"")</x:f>
      </x:c>
    </x:row>
    <x:row r="442">
      <x:c r="A442" s="160" t="n">
        <x:f>ROW()-1</x:f>
        <x:v>441</x:v>
      </x:c>
      <x:c r="K442" s="106" t="n"/>
      <x:c r="N442" s="180" t="n">
        <x:f>IFERROR(VALUE(B442),9999)</x:f>
        <x:v>0</x:v>
      </x:c>
      <x:c r="O442" s="180" t="str">
        <x:f>IF(AND($D442=PARAMETROS!$B$2,$F442=PARAMETROS!$B$3,$G442&lt;&gt;"",UPPER(TRIM($K442))&lt;&gt;"NO"),"SI","NO")</x:f>
        <x:v>NO</x:v>
      </x:c>
      <x:c r="P442" s="180" t="str">
        <x:f>IF($O442="SI",COUNTIFS($O$2:O442,"SI"),"")</x:f>
      </x:c>
      <x:c r="Q442" s="180" t="str">
        <x:f>IF($O442="SI",IFERROR(INDEX('ASIGNACION AUTOMATICA'!$D:$D,MATCH($G442,'ASIGNACION AUTOMATICA'!$J:$J,0)),""),"")</x:f>
      </x:c>
    </x:row>
    <x:row r="443">
      <x:c r="A443" s="160" t="n">
        <x:f>ROW()-1</x:f>
        <x:v>442</x:v>
      </x:c>
      <x:c r="K443" s="106" t="n"/>
      <x:c r="N443" s="180" t="n">
        <x:f>IFERROR(VALUE(B443),9999)</x:f>
        <x:v>0</x:v>
      </x:c>
      <x:c r="O443" s="180" t="str">
        <x:f>IF(AND($D443=PARAMETROS!$B$2,$F443=PARAMETROS!$B$3,$G443&lt;&gt;"",UPPER(TRIM($K443))&lt;&gt;"NO"),"SI","NO")</x:f>
        <x:v>NO</x:v>
      </x:c>
      <x:c r="P443" s="180" t="str">
        <x:f>IF($O443="SI",COUNTIFS($O$2:O443,"SI"),"")</x:f>
      </x:c>
      <x:c r="Q443" s="180" t="str">
        <x:f>IF($O443="SI",IFERROR(INDEX('ASIGNACION AUTOMATICA'!$D:$D,MATCH($G443,'ASIGNACION AUTOMATICA'!$J:$J,0)),""),"")</x:f>
      </x:c>
    </x:row>
    <x:row r="444">
      <x:c r="A444" s="160" t="n">
        <x:f>ROW()-1</x:f>
        <x:v>443</x:v>
      </x:c>
      <x:c r="K444" s="106" t="n"/>
      <x:c r="N444" s="180" t="n">
        <x:f>IFERROR(VALUE(B444),9999)</x:f>
        <x:v>0</x:v>
      </x:c>
      <x:c r="O444" s="180" t="str">
        <x:f>IF(AND($D444=PARAMETROS!$B$2,$F444=PARAMETROS!$B$3,$G444&lt;&gt;"",UPPER(TRIM($K444))&lt;&gt;"NO"),"SI","NO")</x:f>
        <x:v>NO</x:v>
      </x:c>
      <x:c r="P444" s="180" t="str">
        <x:f>IF($O444="SI",COUNTIFS($O$2:O444,"SI"),"")</x:f>
      </x:c>
      <x:c r="Q444" s="180" t="str">
        <x:f>IF($O444="SI",IFERROR(INDEX('ASIGNACION AUTOMATICA'!$D:$D,MATCH($G444,'ASIGNACION AUTOMATICA'!$J:$J,0)),""),"")</x:f>
      </x:c>
    </x:row>
    <x:row r="445">
      <x:c r="A445" s="160" t="n">
        <x:f>ROW()-1</x:f>
        <x:v>444</x:v>
      </x:c>
      <x:c r="K445" s="106" t="n"/>
      <x:c r="N445" s="180" t="n">
        <x:f>IFERROR(VALUE(B445),9999)</x:f>
        <x:v>0</x:v>
      </x:c>
      <x:c r="O445" s="180" t="str">
        <x:f>IF(AND($D445=PARAMETROS!$B$2,$F445=PARAMETROS!$B$3,$G445&lt;&gt;"",UPPER(TRIM($K445))&lt;&gt;"NO"),"SI","NO")</x:f>
        <x:v>NO</x:v>
      </x:c>
      <x:c r="P445" s="180" t="str">
        <x:f>IF($O445="SI",COUNTIFS($O$2:O445,"SI"),"")</x:f>
      </x:c>
      <x:c r="Q445" s="180" t="str">
        <x:f>IF($O445="SI",IFERROR(INDEX('ASIGNACION AUTOMATICA'!$D:$D,MATCH($G445,'ASIGNACION AUTOMATICA'!$J:$J,0)),""),"")</x:f>
      </x:c>
    </x:row>
    <x:row r="446">
      <x:c r="A446" s="160" t="n">
        <x:f>ROW()-1</x:f>
        <x:v>445</x:v>
      </x:c>
      <x:c r="K446" s="106" t="n"/>
      <x:c r="N446" s="180" t="n">
        <x:f>IFERROR(VALUE(B446),9999)</x:f>
        <x:v>0</x:v>
      </x:c>
      <x:c r="O446" s="180" t="str">
        <x:f>IF(AND($D446=PARAMETROS!$B$2,$F446=PARAMETROS!$B$3,$G446&lt;&gt;"",UPPER(TRIM($K446))&lt;&gt;"NO"),"SI","NO")</x:f>
        <x:v>NO</x:v>
      </x:c>
      <x:c r="P446" s="180" t="str">
        <x:f>IF($O446="SI",COUNTIFS($O$2:O446,"SI"),"")</x:f>
      </x:c>
      <x:c r="Q446" s="180" t="str">
        <x:f>IF($O446="SI",IFERROR(INDEX('ASIGNACION AUTOMATICA'!$D:$D,MATCH($G446,'ASIGNACION AUTOMATICA'!$J:$J,0)),""),"")</x:f>
      </x:c>
    </x:row>
    <x:row r="447">
      <x:c r="A447" s="160" t="n">
        <x:f>ROW()-1</x:f>
        <x:v>446</x:v>
      </x:c>
      <x:c r="K447" s="106" t="n"/>
      <x:c r="N447" s="180" t="n">
        <x:f>IFERROR(VALUE(B447),9999)</x:f>
        <x:v>0</x:v>
      </x:c>
      <x:c r="O447" s="180" t="str">
        <x:f>IF(AND($D447=PARAMETROS!$B$2,$F447=PARAMETROS!$B$3,$G447&lt;&gt;"",UPPER(TRIM($K447))&lt;&gt;"NO"),"SI","NO")</x:f>
        <x:v>NO</x:v>
      </x:c>
      <x:c r="P447" s="180" t="str">
        <x:f>IF($O447="SI",COUNTIFS($O$2:O447,"SI"),"")</x:f>
      </x:c>
      <x:c r="Q447" s="180" t="str">
        <x:f>IF($O447="SI",IFERROR(INDEX('ASIGNACION AUTOMATICA'!$D:$D,MATCH($G447,'ASIGNACION AUTOMATICA'!$J:$J,0)),""),"")</x:f>
      </x:c>
    </x:row>
    <x:row r="448">
      <x:c r="A448" s="160" t="n">
        <x:f>ROW()-1</x:f>
        <x:v>447</x:v>
      </x:c>
      <x:c r="K448" s="106" t="n"/>
      <x:c r="N448" s="180" t="n">
        <x:f>IFERROR(VALUE(B448),9999)</x:f>
        <x:v>0</x:v>
      </x:c>
      <x:c r="O448" s="180" t="str">
        <x:f>IF(AND($D448=PARAMETROS!$B$2,$F448=PARAMETROS!$B$3,$G448&lt;&gt;"",UPPER(TRIM($K448))&lt;&gt;"NO"),"SI","NO")</x:f>
        <x:v>NO</x:v>
      </x:c>
      <x:c r="P448" s="180" t="str">
        <x:f>IF($O448="SI",COUNTIFS($O$2:O448,"SI"),"")</x:f>
      </x:c>
      <x:c r="Q448" s="180" t="str">
        <x:f>IF($O448="SI",IFERROR(INDEX('ASIGNACION AUTOMATICA'!$D:$D,MATCH($G448,'ASIGNACION AUTOMATICA'!$J:$J,0)),""),"")</x:f>
      </x:c>
    </x:row>
    <x:row r="449">
      <x:c r="A449" s="160" t="n">
        <x:f>ROW()-1</x:f>
        <x:v>448</x:v>
      </x:c>
      <x:c r="K449" s="106" t="n"/>
      <x:c r="N449" s="180" t="n">
        <x:f>IFERROR(VALUE(B449),9999)</x:f>
        <x:v>0</x:v>
      </x:c>
      <x:c r="O449" s="180" t="str">
        <x:f>IF(AND($D449=PARAMETROS!$B$2,$F449=PARAMETROS!$B$3,$G449&lt;&gt;"",UPPER(TRIM($K449))&lt;&gt;"NO"),"SI","NO")</x:f>
        <x:v>NO</x:v>
      </x:c>
      <x:c r="P449" s="180" t="str">
        <x:f>IF($O449="SI",COUNTIFS($O$2:O449,"SI"),"")</x:f>
      </x:c>
      <x:c r="Q449" s="180" t="str">
        <x:f>IF($O449="SI",IFERROR(INDEX('ASIGNACION AUTOMATICA'!$D:$D,MATCH($G449,'ASIGNACION AUTOMATICA'!$J:$J,0)),""),"")</x:f>
      </x:c>
    </x:row>
    <x:row r="450">
      <x:c r="A450" s="160" t="n">
        <x:f>ROW()-1</x:f>
        <x:v>449</x:v>
      </x:c>
      <x:c r="K450" s="106" t="n"/>
      <x:c r="N450" s="180" t="n">
        <x:f>IFERROR(VALUE(B450),9999)</x:f>
        <x:v>0</x:v>
      </x:c>
      <x:c r="O450" s="180" t="str">
        <x:f>IF(AND($D450=PARAMETROS!$B$2,$F450=PARAMETROS!$B$3,$G450&lt;&gt;"",UPPER(TRIM($K450))&lt;&gt;"NO"),"SI","NO")</x:f>
        <x:v>NO</x:v>
      </x:c>
      <x:c r="P450" s="180" t="str">
        <x:f>IF($O450="SI",COUNTIFS($O$2:O450,"SI"),"")</x:f>
      </x:c>
      <x:c r="Q450" s="180" t="str">
        <x:f>IF($O450="SI",IFERROR(INDEX('ASIGNACION AUTOMATICA'!$D:$D,MATCH($G450,'ASIGNACION AUTOMATICA'!$J:$J,0)),""),"")</x:f>
      </x:c>
    </x:row>
    <x:row r="451">
      <x:c r="A451" s="160" t="n">
        <x:f>ROW()-1</x:f>
        <x:v>450</x:v>
      </x:c>
      <x:c r="K451" s="106" t="n"/>
      <x:c r="N451" s="180" t="n">
        <x:f>IFERROR(VALUE(B451),9999)</x:f>
        <x:v>0</x:v>
      </x:c>
      <x:c r="O451" s="180" t="str">
        <x:f>IF(AND($D451=PARAMETROS!$B$2,$F451=PARAMETROS!$B$3,$G451&lt;&gt;"",UPPER(TRIM($K451))&lt;&gt;"NO"),"SI","NO")</x:f>
        <x:v>NO</x:v>
      </x:c>
      <x:c r="P451" s="180" t="str">
        <x:f>IF($O451="SI",COUNTIFS($O$2:O451,"SI"),"")</x:f>
      </x:c>
      <x:c r="Q451" s="180" t="str">
        <x:f>IF($O451="SI",IFERROR(INDEX('ASIGNACION AUTOMATICA'!$D:$D,MATCH($G451,'ASIGNACION AUTOMATICA'!$J:$J,0)),""),"")</x:f>
      </x:c>
    </x:row>
    <x:row r="452">
      <x:c r="A452" s="160" t="n">
        <x:f>ROW()-1</x:f>
        <x:v>451</x:v>
      </x:c>
      <x:c r="K452" s="106" t="n"/>
      <x:c r="N452" s="180" t="n">
        <x:f>IFERROR(VALUE(B452),9999)</x:f>
        <x:v>0</x:v>
      </x:c>
      <x:c r="O452" s="180" t="str">
        <x:f>IF(AND($D452=PARAMETROS!$B$2,$F452=PARAMETROS!$B$3,$G452&lt;&gt;"",UPPER(TRIM($K452))&lt;&gt;"NO"),"SI","NO")</x:f>
        <x:v>NO</x:v>
      </x:c>
      <x:c r="P452" s="180" t="str">
        <x:f>IF($O452="SI",COUNTIFS($O$2:O452,"SI"),"")</x:f>
      </x:c>
      <x:c r="Q452" s="180" t="str">
        <x:f>IF($O452="SI",IFERROR(INDEX('ASIGNACION AUTOMATICA'!$D:$D,MATCH($G452,'ASIGNACION AUTOMATICA'!$J:$J,0)),""),"")</x:f>
      </x:c>
    </x:row>
    <x:row r="453">
      <x:c r="A453" s="160" t="n">
        <x:f>ROW()-1</x:f>
        <x:v>452</x:v>
      </x:c>
      <x:c r="K453" s="106" t="n"/>
      <x:c r="N453" s="180" t="n">
        <x:f>IFERROR(VALUE(B453),9999)</x:f>
        <x:v>0</x:v>
      </x:c>
      <x:c r="O453" s="180" t="str">
        <x:f>IF(AND($D453=PARAMETROS!$B$2,$F453=PARAMETROS!$B$3,$G453&lt;&gt;"",UPPER(TRIM($K453))&lt;&gt;"NO"),"SI","NO")</x:f>
        <x:v>NO</x:v>
      </x:c>
      <x:c r="P453" s="180" t="str">
        <x:f>IF($O453="SI",COUNTIFS($O$2:O453,"SI"),"")</x:f>
      </x:c>
      <x:c r="Q453" s="180" t="str">
        <x:f>IF($O453="SI",IFERROR(INDEX('ASIGNACION AUTOMATICA'!$D:$D,MATCH($G453,'ASIGNACION AUTOMATICA'!$J:$J,0)),""),"")</x:f>
      </x:c>
    </x:row>
    <x:row r="454">
      <x:c r="A454" s="160" t="n">
        <x:f>ROW()-1</x:f>
        <x:v>453</x:v>
      </x:c>
      <x:c r="K454" s="106" t="n"/>
      <x:c r="N454" s="180" t="n">
        <x:f>IFERROR(VALUE(B454),9999)</x:f>
        <x:v>0</x:v>
      </x:c>
      <x:c r="O454" s="180" t="str">
        <x:f>IF(AND($D454=PARAMETROS!$B$2,$F454=PARAMETROS!$B$3,$G454&lt;&gt;"",UPPER(TRIM($K454))&lt;&gt;"NO"),"SI","NO")</x:f>
        <x:v>NO</x:v>
      </x:c>
      <x:c r="P454" s="180" t="str">
        <x:f>IF($O454="SI",COUNTIFS($O$2:O454,"SI"),"")</x:f>
      </x:c>
      <x:c r="Q454" s="180" t="str">
        <x:f>IF($O454="SI",IFERROR(INDEX('ASIGNACION AUTOMATICA'!$D:$D,MATCH($G454,'ASIGNACION AUTOMATICA'!$J:$J,0)),""),"")</x:f>
      </x:c>
    </x:row>
    <x:row r="455">
      <x:c r="A455" s="160" t="n">
        <x:f>ROW()-1</x:f>
        <x:v>454</x:v>
      </x:c>
      <x:c r="K455" s="106" t="n"/>
      <x:c r="N455" s="180" t="n">
        <x:f>IFERROR(VALUE(B455),9999)</x:f>
        <x:v>0</x:v>
      </x:c>
      <x:c r="O455" s="180" t="str">
        <x:f>IF(AND($D455=PARAMETROS!$B$2,$F455=PARAMETROS!$B$3,$G455&lt;&gt;"",UPPER(TRIM($K455))&lt;&gt;"NO"),"SI","NO")</x:f>
        <x:v>NO</x:v>
      </x:c>
      <x:c r="P455" s="180" t="str">
        <x:f>IF($O455="SI",COUNTIFS($O$2:O455,"SI"),"")</x:f>
      </x:c>
      <x:c r="Q455" s="180" t="str">
        <x:f>IF($O455="SI",IFERROR(INDEX('ASIGNACION AUTOMATICA'!$D:$D,MATCH($G455,'ASIGNACION AUTOMATICA'!$J:$J,0)),""),"")</x:f>
      </x:c>
    </x:row>
    <x:row r="456">
      <x:c r="A456" s="160" t="n">
        <x:f>ROW()-1</x:f>
        <x:v>455</x:v>
      </x:c>
      <x:c r="K456" s="106" t="n"/>
      <x:c r="N456" s="180" t="n">
        <x:f>IFERROR(VALUE(B456),9999)</x:f>
        <x:v>0</x:v>
      </x:c>
      <x:c r="O456" s="180" t="str">
        <x:f>IF(AND($D456=PARAMETROS!$B$2,$F456=PARAMETROS!$B$3,$G456&lt;&gt;"",UPPER(TRIM($K456))&lt;&gt;"NO"),"SI","NO")</x:f>
        <x:v>NO</x:v>
      </x:c>
      <x:c r="P456" s="180" t="str">
        <x:f>IF($O456="SI",COUNTIFS($O$2:O456,"SI"),"")</x:f>
      </x:c>
      <x:c r="Q456" s="180" t="str">
        <x:f>IF($O456="SI",IFERROR(INDEX('ASIGNACION AUTOMATICA'!$D:$D,MATCH($G456,'ASIGNACION AUTOMATICA'!$J:$J,0)),""),"")</x:f>
      </x:c>
    </x:row>
    <x:row r="457">
      <x:c r="A457" s="160" t="n">
        <x:f>ROW()-1</x:f>
        <x:v>456</x:v>
      </x:c>
      <x:c r="K457" s="106" t="n"/>
      <x:c r="N457" s="180" t="n">
        <x:f>IFERROR(VALUE(B457),9999)</x:f>
        <x:v>0</x:v>
      </x:c>
      <x:c r="O457" s="180" t="str">
        <x:f>IF(AND($D457=PARAMETROS!$B$2,$F457=PARAMETROS!$B$3,$G457&lt;&gt;"",UPPER(TRIM($K457))&lt;&gt;"NO"),"SI","NO")</x:f>
        <x:v>NO</x:v>
      </x:c>
      <x:c r="P457" s="180" t="str">
        <x:f>IF($O457="SI",COUNTIFS($O$2:O457,"SI"),"")</x:f>
      </x:c>
      <x:c r="Q457" s="180" t="str">
        <x:f>IF($O457="SI",IFERROR(INDEX('ASIGNACION AUTOMATICA'!$D:$D,MATCH($G457,'ASIGNACION AUTOMATICA'!$J:$J,0)),""),"")</x:f>
      </x:c>
    </x:row>
    <x:row r="458">
      <x:c r="A458" s="160" t="n">
        <x:f>ROW()-1</x:f>
        <x:v>457</x:v>
      </x:c>
      <x:c r="K458" s="106" t="n"/>
      <x:c r="N458" s="180" t="n">
        <x:f>IFERROR(VALUE(B458),9999)</x:f>
        <x:v>0</x:v>
      </x:c>
      <x:c r="O458" s="180" t="str">
        <x:f>IF(AND($D458=PARAMETROS!$B$2,$F458=PARAMETROS!$B$3,$G458&lt;&gt;"",UPPER(TRIM($K458))&lt;&gt;"NO"),"SI","NO")</x:f>
        <x:v>NO</x:v>
      </x:c>
      <x:c r="P458" s="180" t="str">
        <x:f>IF($O458="SI",COUNTIFS($O$2:O458,"SI"),"")</x:f>
      </x:c>
      <x:c r="Q458" s="180" t="str">
        <x:f>IF($O458="SI",IFERROR(INDEX('ASIGNACION AUTOMATICA'!$D:$D,MATCH($G458,'ASIGNACION AUTOMATICA'!$J:$J,0)),""),"")</x:f>
      </x:c>
    </x:row>
    <x:row r="459">
      <x:c r="A459" s="160" t="n">
        <x:f>ROW()-1</x:f>
        <x:v>458</x:v>
      </x:c>
      <x:c r="K459" s="106" t="n"/>
      <x:c r="N459" s="180" t="n">
        <x:f>IFERROR(VALUE(B459),9999)</x:f>
        <x:v>0</x:v>
      </x:c>
      <x:c r="O459" s="180" t="str">
        <x:f>IF(AND($D459=PARAMETROS!$B$2,$F459=PARAMETROS!$B$3,$G459&lt;&gt;"",UPPER(TRIM($K459))&lt;&gt;"NO"),"SI","NO")</x:f>
        <x:v>NO</x:v>
      </x:c>
      <x:c r="P459" s="180" t="str">
        <x:f>IF($O459="SI",COUNTIFS($O$2:O459,"SI"),"")</x:f>
      </x:c>
      <x:c r="Q459" s="180" t="str">
        <x:f>IF($O459="SI",IFERROR(INDEX('ASIGNACION AUTOMATICA'!$D:$D,MATCH($G459,'ASIGNACION AUTOMATICA'!$J:$J,0)),""),"")</x:f>
      </x:c>
    </x:row>
    <x:row r="460">
      <x:c r="A460" s="160" t="n">
        <x:f>ROW()-1</x:f>
        <x:v>459</x:v>
      </x:c>
      <x:c r="K460" s="106" t="n"/>
      <x:c r="N460" s="180" t="n">
        <x:f>IFERROR(VALUE(B460),9999)</x:f>
        <x:v>0</x:v>
      </x:c>
      <x:c r="O460" s="180" t="str">
        <x:f>IF(AND($D460=PARAMETROS!$B$2,$F460=PARAMETROS!$B$3,$G460&lt;&gt;"",UPPER(TRIM($K460))&lt;&gt;"NO"),"SI","NO")</x:f>
        <x:v>NO</x:v>
      </x:c>
      <x:c r="P460" s="180" t="str">
        <x:f>IF($O460="SI",COUNTIFS($O$2:O460,"SI"),"")</x:f>
      </x:c>
      <x:c r="Q460" s="180" t="str">
        <x:f>IF($O460="SI",IFERROR(INDEX('ASIGNACION AUTOMATICA'!$D:$D,MATCH($G460,'ASIGNACION AUTOMATICA'!$J:$J,0)),""),"")</x:f>
      </x:c>
    </x:row>
    <x:row r="461">
      <x:c r="A461" s="160" t="n">
        <x:f>ROW()-1</x:f>
        <x:v>460</x:v>
      </x:c>
      <x:c r="K461" s="106" t="n"/>
      <x:c r="N461" s="180" t="n">
        <x:f>IFERROR(VALUE(B461),9999)</x:f>
        <x:v>0</x:v>
      </x:c>
      <x:c r="O461" s="180" t="str">
        <x:f>IF(AND($D461=PARAMETROS!$B$2,$F461=PARAMETROS!$B$3,$G461&lt;&gt;"",UPPER(TRIM($K461))&lt;&gt;"NO"),"SI","NO")</x:f>
        <x:v>NO</x:v>
      </x:c>
      <x:c r="P461" s="180" t="str">
        <x:f>IF($O461="SI",COUNTIFS($O$2:O461,"SI"),"")</x:f>
      </x:c>
      <x:c r="Q461" s="180" t="str">
        <x:f>IF($O461="SI",IFERROR(INDEX('ASIGNACION AUTOMATICA'!$D:$D,MATCH($G461,'ASIGNACION AUTOMATICA'!$J:$J,0)),""),"")</x:f>
      </x:c>
    </x:row>
    <x:row r="462">
      <x:c r="A462" s="160" t="n">
        <x:f>ROW()-1</x:f>
        <x:v>461</x:v>
      </x:c>
      <x:c r="K462" s="106" t="n"/>
      <x:c r="N462" s="180" t="n">
        <x:f>IFERROR(VALUE(B462),9999)</x:f>
        <x:v>0</x:v>
      </x:c>
      <x:c r="O462" s="180" t="str">
        <x:f>IF(AND($D462=PARAMETROS!$B$2,$F462=PARAMETROS!$B$3,$G462&lt;&gt;"",UPPER(TRIM($K462))&lt;&gt;"NO"),"SI","NO")</x:f>
        <x:v>NO</x:v>
      </x:c>
      <x:c r="P462" s="180" t="str">
        <x:f>IF($O462="SI",COUNTIFS($O$2:O462,"SI"),"")</x:f>
      </x:c>
      <x:c r="Q462" s="180" t="str">
        <x:f>IF($O462="SI",IFERROR(INDEX('ASIGNACION AUTOMATICA'!$D:$D,MATCH($G462,'ASIGNACION AUTOMATICA'!$J:$J,0)),""),"")</x:f>
      </x:c>
    </x:row>
    <x:row r="463">
      <x:c r="A463" s="160" t="n">
        <x:f>ROW()-1</x:f>
        <x:v>462</x:v>
      </x:c>
      <x:c r="K463" s="106" t="n"/>
      <x:c r="N463" s="180" t="n">
        <x:f>IFERROR(VALUE(B463),9999)</x:f>
        <x:v>0</x:v>
      </x:c>
      <x:c r="O463" s="180" t="str">
        <x:f>IF(AND($D463=PARAMETROS!$B$2,$F463=PARAMETROS!$B$3,$G463&lt;&gt;"",UPPER(TRIM($K463))&lt;&gt;"NO"),"SI","NO")</x:f>
        <x:v>NO</x:v>
      </x:c>
      <x:c r="P463" s="180" t="str">
        <x:f>IF($O463="SI",COUNTIFS($O$2:O463,"SI"),"")</x:f>
      </x:c>
      <x:c r="Q463" s="180" t="str">
        <x:f>IF($O463="SI",IFERROR(INDEX('ASIGNACION AUTOMATICA'!$D:$D,MATCH($G463,'ASIGNACION AUTOMATICA'!$J:$J,0)),""),"")</x:f>
      </x:c>
    </x:row>
    <x:row r="464">
      <x:c r="A464" s="160" t="n">
        <x:f>ROW()-1</x:f>
        <x:v>463</x:v>
      </x:c>
      <x:c r="K464" s="106" t="n"/>
      <x:c r="N464" s="180" t="n">
        <x:f>IFERROR(VALUE(B464),9999)</x:f>
        <x:v>0</x:v>
      </x:c>
      <x:c r="O464" s="180" t="str">
        <x:f>IF(AND($D464=PARAMETROS!$B$2,$F464=PARAMETROS!$B$3,$G464&lt;&gt;"",UPPER(TRIM($K464))&lt;&gt;"NO"),"SI","NO")</x:f>
        <x:v>NO</x:v>
      </x:c>
      <x:c r="P464" s="180" t="str">
        <x:f>IF($O464="SI",COUNTIFS($O$2:O464,"SI"),"")</x:f>
      </x:c>
      <x:c r="Q464" s="180" t="str">
        <x:f>IF($O464="SI",IFERROR(INDEX('ASIGNACION AUTOMATICA'!$D:$D,MATCH($G464,'ASIGNACION AUTOMATICA'!$J:$J,0)),""),"")</x:f>
      </x:c>
    </x:row>
    <x:row r="465">
      <x:c r="A465" s="160" t="n">
        <x:f>ROW()-1</x:f>
        <x:v>464</x:v>
      </x:c>
      <x:c r="K465" s="106" t="n"/>
      <x:c r="N465" s="180" t="n">
        <x:f>IFERROR(VALUE(B465),9999)</x:f>
        <x:v>0</x:v>
      </x:c>
      <x:c r="O465" s="180" t="str">
        <x:f>IF(AND($D465=PARAMETROS!$B$2,$F465=PARAMETROS!$B$3,$G465&lt;&gt;"",UPPER(TRIM($K465))&lt;&gt;"NO"),"SI","NO")</x:f>
        <x:v>NO</x:v>
      </x:c>
      <x:c r="P465" s="180" t="str">
        <x:f>IF($O465="SI",COUNTIFS($O$2:O465,"SI"),"")</x:f>
      </x:c>
      <x:c r="Q465" s="180" t="str">
        <x:f>IF($O465="SI",IFERROR(INDEX('ASIGNACION AUTOMATICA'!$D:$D,MATCH($G465,'ASIGNACION AUTOMATICA'!$J:$J,0)),""),"")</x:f>
      </x:c>
    </x:row>
    <x:row r="466">
      <x:c r="A466" s="160" t="n">
        <x:f>ROW()-1</x:f>
        <x:v>465</x:v>
      </x:c>
      <x:c r="K466" s="106" t="n"/>
      <x:c r="N466" s="180" t="n">
        <x:f>IFERROR(VALUE(B466),9999)</x:f>
        <x:v>0</x:v>
      </x:c>
      <x:c r="O466" s="180" t="str">
        <x:f>IF(AND($D466=PARAMETROS!$B$2,$F466=PARAMETROS!$B$3,$G466&lt;&gt;"",UPPER(TRIM($K466))&lt;&gt;"NO"),"SI","NO")</x:f>
        <x:v>NO</x:v>
      </x:c>
      <x:c r="P466" s="180" t="str">
        <x:f>IF($O466="SI",COUNTIFS($O$2:O466,"SI"),"")</x:f>
      </x:c>
      <x:c r="Q466" s="180" t="str">
        <x:f>IF($O466="SI",IFERROR(INDEX('ASIGNACION AUTOMATICA'!$D:$D,MATCH($G466,'ASIGNACION AUTOMATICA'!$J:$J,0)),""),"")</x:f>
      </x:c>
    </x:row>
    <x:row r="467">
      <x:c r="A467" s="160" t="n">
        <x:f>ROW()-1</x:f>
        <x:v>466</x:v>
      </x:c>
      <x:c r="K467" s="106" t="n"/>
      <x:c r="N467" s="180" t="n">
        <x:f>IFERROR(VALUE(B467),9999)</x:f>
        <x:v>0</x:v>
      </x:c>
      <x:c r="O467" s="180" t="str">
        <x:f>IF(AND($D467=PARAMETROS!$B$2,$F467=PARAMETROS!$B$3,$G467&lt;&gt;"",UPPER(TRIM($K467))&lt;&gt;"NO"),"SI","NO")</x:f>
        <x:v>NO</x:v>
      </x:c>
      <x:c r="P467" s="180" t="str">
        <x:f>IF($O467="SI",COUNTIFS($O$2:O467,"SI"),"")</x:f>
      </x:c>
      <x:c r="Q467" s="180" t="str">
        <x:f>IF($O467="SI",IFERROR(INDEX('ASIGNACION AUTOMATICA'!$D:$D,MATCH($G467,'ASIGNACION AUTOMATICA'!$J:$J,0)),""),"")</x:f>
      </x:c>
    </x:row>
    <x:row r="468">
      <x:c r="A468" s="160" t="n">
        <x:f>ROW()-1</x:f>
        <x:v>467</x:v>
      </x:c>
      <x:c r="K468" s="106" t="n"/>
      <x:c r="N468" s="180" t="n">
        <x:f>IFERROR(VALUE(B468),9999)</x:f>
        <x:v>0</x:v>
      </x:c>
      <x:c r="O468" s="180" t="str">
        <x:f>IF(AND($D468=PARAMETROS!$B$2,$F468=PARAMETROS!$B$3,$G468&lt;&gt;"",UPPER(TRIM($K468))&lt;&gt;"NO"),"SI","NO")</x:f>
        <x:v>NO</x:v>
      </x:c>
      <x:c r="P468" s="180" t="str">
        <x:f>IF($O468="SI",COUNTIFS($O$2:O468,"SI"),"")</x:f>
      </x:c>
      <x:c r="Q468" s="180" t="str">
        <x:f>IF($O468="SI",IFERROR(INDEX('ASIGNACION AUTOMATICA'!$D:$D,MATCH($G468,'ASIGNACION AUTOMATICA'!$J:$J,0)),""),"")</x:f>
      </x:c>
    </x:row>
    <x:row r="469">
      <x:c r="A469" s="160" t="n">
        <x:f>ROW()-1</x:f>
        <x:v>468</x:v>
      </x:c>
      <x:c r="K469" s="106" t="n"/>
      <x:c r="N469" s="180" t="n">
        <x:f>IFERROR(VALUE(B469),9999)</x:f>
        <x:v>0</x:v>
      </x:c>
      <x:c r="O469" s="180" t="str">
        <x:f>IF(AND($D469=PARAMETROS!$B$2,$F469=PARAMETROS!$B$3,$G469&lt;&gt;"",UPPER(TRIM($K469))&lt;&gt;"NO"),"SI","NO")</x:f>
        <x:v>NO</x:v>
      </x:c>
      <x:c r="P469" s="180" t="str">
        <x:f>IF($O469="SI",COUNTIFS($O$2:O469,"SI"),"")</x:f>
      </x:c>
      <x:c r="Q469" s="180" t="str">
        <x:f>IF($O469="SI",IFERROR(INDEX('ASIGNACION AUTOMATICA'!$D:$D,MATCH($G469,'ASIGNACION AUTOMATICA'!$J:$J,0)),""),"")</x:f>
      </x:c>
    </x:row>
    <x:row r="470">
      <x:c r="A470" s="160" t="n">
        <x:f>ROW()-1</x:f>
        <x:v>469</x:v>
      </x:c>
      <x:c r="K470" s="106" t="n"/>
      <x:c r="N470" s="180" t="n">
        <x:f>IFERROR(VALUE(B470),9999)</x:f>
        <x:v>0</x:v>
      </x:c>
      <x:c r="O470" s="180" t="str">
        <x:f>IF(AND($D470=PARAMETROS!$B$2,$F470=PARAMETROS!$B$3,$G470&lt;&gt;"",UPPER(TRIM($K470))&lt;&gt;"NO"),"SI","NO")</x:f>
        <x:v>NO</x:v>
      </x:c>
      <x:c r="P470" s="180" t="str">
        <x:f>IF($O470="SI",COUNTIFS($O$2:O470,"SI"),"")</x:f>
      </x:c>
      <x:c r="Q470" s="180" t="str">
        <x:f>IF($O470="SI",IFERROR(INDEX('ASIGNACION AUTOMATICA'!$D:$D,MATCH($G470,'ASIGNACION AUTOMATICA'!$J:$J,0)),""),"")</x:f>
      </x:c>
    </x:row>
    <x:row r="471">
      <x:c r="A471" s="160" t="n">
        <x:f>ROW()-1</x:f>
        <x:v>470</x:v>
      </x:c>
      <x:c r="K471" s="106" t="n"/>
      <x:c r="N471" s="180" t="n">
        <x:f>IFERROR(VALUE(B471),9999)</x:f>
        <x:v>0</x:v>
      </x:c>
      <x:c r="O471" s="180" t="str">
        <x:f>IF(AND($D471=PARAMETROS!$B$2,$F471=PARAMETROS!$B$3,$G471&lt;&gt;"",UPPER(TRIM($K471))&lt;&gt;"NO"),"SI","NO")</x:f>
        <x:v>NO</x:v>
      </x:c>
      <x:c r="P471" s="180" t="str">
        <x:f>IF($O471="SI",COUNTIFS($O$2:O471,"SI"),"")</x:f>
      </x:c>
      <x:c r="Q471" s="180" t="str">
        <x:f>IF($O471="SI",IFERROR(INDEX('ASIGNACION AUTOMATICA'!$D:$D,MATCH($G471,'ASIGNACION AUTOMATICA'!$J:$J,0)),""),"")</x:f>
      </x:c>
    </x:row>
    <x:row r="472">
      <x:c r="A472" s="160" t="n">
        <x:f>ROW()-1</x:f>
        <x:v>471</x:v>
      </x:c>
      <x:c r="K472" s="106" t="n"/>
      <x:c r="N472" s="180" t="n">
        <x:f>IFERROR(VALUE(B472),9999)</x:f>
        <x:v>0</x:v>
      </x:c>
      <x:c r="O472" s="180" t="str">
        <x:f>IF(AND($D472=PARAMETROS!$B$2,$F472=PARAMETROS!$B$3,$G472&lt;&gt;"",UPPER(TRIM($K472))&lt;&gt;"NO"),"SI","NO")</x:f>
        <x:v>NO</x:v>
      </x:c>
      <x:c r="P472" s="180" t="str">
        <x:f>IF($O472="SI",COUNTIFS($O$2:O472,"SI"),"")</x:f>
      </x:c>
      <x:c r="Q472" s="180" t="str">
        <x:f>IF($O472="SI",IFERROR(INDEX('ASIGNACION AUTOMATICA'!$D:$D,MATCH($G472,'ASIGNACION AUTOMATICA'!$J:$J,0)),""),"")</x:f>
      </x:c>
    </x:row>
    <x:row r="473">
      <x:c r="A473" s="160" t="n">
        <x:f>ROW()-1</x:f>
        <x:v>472</x:v>
      </x:c>
      <x:c r="K473" s="106" t="n"/>
      <x:c r="N473" s="180" t="n">
        <x:f>IFERROR(VALUE(B473),9999)</x:f>
        <x:v>0</x:v>
      </x:c>
      <x:c r="O473" s="180" t="str">
        <x:f>IF(AND($D473=PARAMETROS!$B$2,$F473=PARAMETROS!$B$3,$G473&lt;&gt;"",UPPER(TRIM($K473))&lt;&gt;"NO"),"SI","NO")</x:f>
        <x:v>NO</x:v>
      </x:c>
      <x:c r="P473" s="180" t="str">
        <x:f>IF($O473="SI",COUNTIFS($O$2:O473,"SI"),"")</x:f>
      </x:c>
      <x:c r="Q473" s="180" t="str">
        <x:f>IF($O473="SI",IFERROR(INDEX('ASIGNACION AUTOMATICA'!$D:$D,MATCH($G473,'ASIGNACION AUTOMATICA'!$J:$J,0)),""),"")</x:f>
      </x:c>
    </x:row>
    <x:row r="474">
      <x:c r="A474" s="160" t="n">
        <x:f>ROW()-1</x:f>
        <x:v>473</x:v>
      </x:c>
      <x:c r="K474" s="106" t="n"/>
      <x:c r="N474" s="180" t="n">
        <x:f>IFERROR(VALUE(B474),9999)</x:f>
        <x:v>0</x:v>
      </x:c>
      <x:c r="O474" s="180" t="str">
        <x:f>IF(AND($D474=PARAMETROS!$B$2,$F474=PARAMETROS!$B$3,$G474&lt;&gt;"",UPPER(TRIM($K474))&lt;&gt;"NO"),"SI","NO")</x:f>
        <x:v>NO</x:v>
      </x:c>
      <x:c r="P474" s="180" t="str">
        <x:f>IF($O474="SI",COUNTIFS($O$2:O474,"SI"),"")</x:f>
      </x:c>
      <x:c r="Q474" s="180" t="str">
        <x:f>IF($O474="SI",IFERROR(INDEX('ASIGNACION AUTOMATICA'!$D:$D,MATCH($G474,'ASIGNACION AUTOMATICA'!$J:$J,0)),""),"")</x:f>
      </x:c>
    </x:row>
    <x:row r="475">
      <x:c r="A475" s="160" t="n">
        <x:f>ROW()-1</x:f>
        <x:v>474</x:v>
      </x:c>
      <x:c r="K475" s="106" t="n"/>
      <x:c r="N475" s="180" t="n">
        <x:f>IFERROR(VALUE(B475),9999)</x:f>
        <x:v>0</x:v>
      </x:c>
      <x:c r="O475" s="180" t="str">
        <x:f>IF(AND($D475=PARAMETROS!$B$2,$F475=PARAMETROS!$B$3,$G475&lt;&gt;"",UPPER(TRIM($K475))&lt;&gt;"NO"),"SI","NO")</x:f>
        <x:v>NO</x:v>
      </x:c>
      <x:c r="P475" s="180" t="str">
        <x:f>IF($O475="SI",COUNTIFS($O$2:O475,"SI"),"")</x:f>
      </x:c>
      <x:c r="Q475" s="180" t="str">
        <x:f>IF($O475="SI",IFERROR(INDEX('ASIGNACION AUTOMATICA'!$D:$D,MATCH($G475,'ASIGNACION AUTOMATICA'!$J:$J,0)),""),"")</x:f>
      </x:c>
    </x:row>
    <x:row r="476">
      <x:c r="A476" s="160" t="n">
        <x:f>ROW()-1</x:f>
        <x:v>475</x:v>
      </x:c>
      <x:c r="K476" s="106" t="n"/>
      <x:c r="N476" s="180" t="n">
        <x:f>IFERROR(VALUE(B476),9999)</x:f>
        <x:v>0</x:v>
      </x:c>
      <x:c r="O476" s="180" t="str">
        <x:f>IF(AND($D476=PARAMETROS!$B$2,$F476=PARAMETROS!$B$3,$G476&lt;&gt;"",UPPER(TRIM($K476))&lt;&gt;"NO"),"SI","NO")</x:f>
        <x:v>NO</x:v>
      </x:c>
      <x:c r="P476" s="180" t="str">
        <x:f>IF($O476="SI",COUNTIFS($O$2:O476,"SI"),"")</x:f>
      </x:c>
      <x:c r="Q476" s="180" t="str">
        <x:f>IF($O476="SI",IFERROR(INDEX('ASIGNACION AUTOMATICA'!$D:$D,MATCH($G476,'ASIGNACION AUTOMATICA'!$J:$J,0)),""),"")</x:f>
      </x:c>
    </x:row>
    <x:row r="477">
      <x:c r="A477" s="160" t="n">
        <x:f>ROW()-1</x:f>
        <x:v>476</x:v>
      </x:c>
      <x:c r="K477" s="106" t="n"/>
      <x:c r="N477" s="180" t="n">
        <x:f>IFERROR(VALUE(B477),9999)</x:f>
        <x:v>0</x:v>
      </x:c>
      <x:c r="O477" s="180" t="str">
        <x:f>IF(AND($D477=PARAMETROS!$B$2,$F477=PARAMETROS!$B$3,$G477&lt;&gt;"",UPPER(TRIM($K477))&lt;&gt;"NO"),"SI","NO")</x:f>
        <x:v>NO</x:v>
      </x:c>
      <x:c r="P477" s="180" t="str">
        <x:f>IF($O477="SI",COUNTIFS($O$2:O477,"SI"),"")</x:f>
      </x:c>
      <x:c r="Q477" s="180" t="str">
        <x:f>IF($O477="SI",IFERROR(INDEX('ASIGNACION AUTOMATICA'!$D:$D,MATCH($G477,'ASIGNACION AUTOMATICA'!$J:$J,0)),""),"")</x:f>
      </x:c>
    </x:row>
    <x:row r="478">
      <x:c r="A478" s="160" t="n">
        <x:f>ROW()-1</x:f>
        <x:v>477</x:v>
      </x:c>
      <x:c r="K478" s="106" t="n"/>
      <x:c r="N478" s="180" t="n">
        <x:f>IFERROR(VALUE(B478),9999)</x:f>
        <x:v>0</x:v>
      </x:c>
      <x:c r="O478" s="180" t="str">
        <x:f>IF(AND($D478=PARAMETROS!$B$2,$F478=PARAMETROS!$B$3,$G478&lt;&gt;"",UPPER(TRIM($K478))&lt;&gt;"NO"),"SI","NO")</x:f>
        <x:v>NO</x:v>
      </x:c>
      <x:c r="P478" s="180" t="str">
        <x:f>IF($O478="SI",COUNTIFS($O$2:O478,"SI"),"")</x:f>
      </x:c>
      <x:c r="Q478" s="180" t="str">
        <x:f>IF($O478="SI",IFERROR(INDEX('ASIGNACION AUTOMATICA'!$D:$D,MATCH($G478,'ASIGNACION AUTOMATICA'!$J:$J,0)),""),"")</x:f>
      </x:c>
    </x:row>
    <x:row r="479">
      <x:c r="A479" s="160" t="n">
        <x:f>ROW()-1</x:f>
        <x:v>478</x:v>
      </x:c>
      <x:c r="K479" s="106" t="n"/>
      <x:c r="N479" s="180" t="n">
        <x:f>IFERROR(VALUE(B479),9999)</x:f>
        <x:v>0</x:v>
      </x:c>
      <x:c r="O479" s="180" t="str">
        <x:f>IF(AND($D479=PARAMETROS!$B$2,$F479=PARAMETROS!$B$3,$G479&lt;&gt;"",UPPER(TRIM($K479))&lt;&gt;"NO"),"SI","NO")</x:f>
        <x:v>NO</x:v>
      </x:c>
      <x:c r="P479" s="180" t="str">
        <x:f>IF($O479="SI",COUNTIFS($O$2:O479,"SI"),"")</x:f>
      </x:c>
      <x:c r="Q479" s="180" t="str">
        <x:f>IF($O479="SI",IFERROR(INDEX('ASIGNACION AUTOMATICA'!$D:$D,MATCH($G479,'ASIGNACION AUTOMATICA'!$J:$J,0)),""),"")</x:f>
      </x:c>
    </x:row>
    <x:row r="480">
      <x:c r="A480" s="160" t="n">
        <x:f>ROW()-1</x:f>
        <x:v>479</x:v>
      </x:c>
      <x:c r="K480" s="106" t="n"/>
      <x:c r="N480" s="180" t="n">
        <x:f>IFERROR(VALUE(B480),9999)</x:f>
        <x:v>0</x:v>
      </x:c>
      <x:c r="O480" s="180" t="str">
        <x:f>IF(AND($D480=PARAMETROS!$B$2,$F480=PARAMETROS!$B$3,$G480&lt;&gt;"",UPPER(TRIM($K480))&lt;&gt;"NO"),"SI","NO")</x:f>
        <x:v>NO</x:v>
      </x:c>
      <x:c r="P480" s="180" t="str">
        <x:f>IF($O480="SI",COUNTIFS($O$2:O480,"SI"),"")</x:f>
      </x:c>
      <x:c r="Q480" s="180" t="str">
        <x:f>IF($O480="SI",IFERROR(INDEX('ASIGNACION AUTOMATICA'!$D:$D,MATCH($G480,'ASIGNACION AUTOMATICA'!$J:$J,0)),""),"")</x:f>
      </x:c>
    </x:row>
    <x:row r="481">
      <x:c r="A481" s="160" t="n">
        <x:f>ROW()-1</x:f>
        <x:v>480</x:v>
      </x:c>
      <x:c r="K481" s="106" t="n"/>
      <x:c r="N481" s="180" t="n">
        <x:f>IFERROR(VALUE(B481),9999)</x:f>
        <x:v>0</x:v>
      </x:c>
      <x:c r="O481" s="180" t="str">
        <x:f>IF(AND($D481=PARAMETROS!$B$2,$F481=PARAMETROS!$B$3,$G481&lt;&gt;"",UPPER(TRIM($K481))&lt;&gt;"NO"),"SI","NO")</x:f>
        <x:v>NO</x:v>
      </x:c>
      <x:c r="P481" s="180" t="str">
        <x:f>IF($O481="SI",COUNTIFS($O$2:O481,"SI"),"")</x:f>
      </x:c>
      <x:c r="Q481" s="180" t="str">
        <x:f>IF($O481="SI",IFERROR(INDEX('ASIGNACION AUTOMATICA'!$D:$D,MATCH($G481,'ASIGNACION AUTOMATICA'!$J:$J,0)),""),"")</x:f>
      </x:c>
    </x:row>
    <x:row r="482">
      <x:c r="A482" s="160" t="n">
        <x:f>ROW()-1</x:f>
        <x:v>481</x:v>
      </x:c>
      <x:c r="K482" s="106" t="n"/>
      <x:c r="N482" s="180" t="n">
        <x:f>IFERROR(VALUE(B482),9999)</x:f>
        <x:v>0</x:v>
      </x:c>
      <x:c r="O482" s="180" t="str">
        <x:f>IF(AND($D482=PARAMETROS!$B$2,$F482=PARAMETROS!$B$3,$G482&lt;&gt;"",UPPER(TRIM($K482))&lt;&gt;"NO"),"SI","NO")</x:f>
        <x:v>NO</x:v>
      </x:c>
      <x:c r="P482" s="180" t="str">
        <x:f>IF($O482="SI",COUNTIFS($O$2:O482,"SI"),"")</x:f>
      </x:c>
      <x:c r="Q482" s="180" t="str">
        <x:f>IF($O482="SI",IFERROR(INDEX('ASIGNACION AUTOMATICA'!$D:$D,MATCH($G482,'ASIGNACION AUTOMATICA'!$J:$J,0)),""),"")</x:f>
      </x:c>
    </x:row>
    <x:row r="483">
      <x:c r="A483" s="160" t="n">
        <x:f>ROW()-1</x:f>
        <x:v>482</x:v>
      </x:c>
      <x:c r="K483" s="106" t="n"/>
      <x:c r="N483" s="180" t="n">
        <x:f>IFERROR(VALUE(B483),9999)</x:f>
        <x:v>0</x:v>
      </x:c>
      <x:c r="O483" s="180" t="str">
        <x:f>IF(AND($D483=PARAMETROS!$B$2,$F483=PARAMETROS!$B$3,$G483&lt;&gt;"",UPPER(TRIM($K483))&lt;&gt;"NO"),"SI","NO")</x:f>
        <x:v>NO</x:v>
      </x:c>
      <x:c r="P483" s="180" t="str">
        <x:f>IF($O483="SI",COUNTIFS($O$2:O483,"SI"),"")</x:f>
      </x:c>
      <x:c r="Q483" s="180" t="str">
        <x:f>IF($O483="SI",IFERROR(INDEX('ASIGNACION AUTOMATICA'!$D:$D,MATCH($G483,'ASIGNACION AUTOMATICA'!$J:$J,0)),""),"")</x:f>
      </x:c>
    </x:row>
    <x:row r="484">
      <x:c r="A484" s="160" t="n">
        <x:f>ROW()-1</x:f>
        <x:v>483</x:v>
      </x:c>
      <x:c r="K484" s="106" t="n"/>
      <x:c r="N484" s="180" t="n">
        <x:f>IFERROR(VALUE(B484),9999)</x:f>
        <x:v>0</x:v>
      </x:c>
      <x:c r="O484" s="180" t="str">
        <x:f>IF(AND($D484=PARAMETROS!$B$2,$F484=PARAMETROS!$B$3,$G484&lt;&gt;"",UPPER(TRIM($K484))&lt;&gt;"NO"),"SI","NO")</x:f>
        <x:v>NO</x:v>
      </x:c>
      <x:c r="P484" s="180" t="str">
        <x:f>IF($O484="SI",COUNTIFS($O$2:O484,"SI"),"")</x:f>
      </x:c>
      <x:c r="Q484" s="180" t="str">
        <x:f>IF($O484="SI",IFERROR(INDEX('ASIGNACION AUTOMATICA'!$D:$D,MATCH($G484,'ASIGNACION AUTOMATICA'!$J:$J,0)),""),"")</x:f>
      </x:c>
    </x:row>
    <x:row r="485">
      <x:c r="A485" s="160" t="n">
        <x:f>ROW()-1</x:f>
        <x:v>484</x:v>
      </x:c>
      <x:c r="K485" s="106" t="n"/>
      <x:c r="N485" s="180" t="n">
        <x:f>IFERROR(VALUE(B485),9999)</x:f>
        <x:v>0</x:v>
      </x:c>
      <x:c r="O485" s="180" t="str">
        <x:f>IF(AND($D485=PARAMETROS!$B$2,$F485=PARAMETROS!$B$3,$G485&lt;&gt;"",UPPER(TRIM($K485))&lt;&gt;"NO"),"SI","NO")</x:f>
        <x:v>NO</x:v>
      </x:c>
      <x:c r="P485" s="180" t="str">
        <x:f>IF($O485="SI",COUNTIFS($O$2:O485,"SI"),"")</x:f>
      </x:c>
      <x:c r="Q485" s="180" t="str">
        <x:f>IF($O485="SI",IFERROR(INDEX('ASIGNACION AUTOMATICA'!$D:$D,MATCH($G485,'ASIGNACION AUTOMATICA'!$J:$J,0)),""),"")</x:f>
      </x:c>
    </x:row>
    <x:row r="486">
      <x:c r="A486" s="160" t="n">
        <x:f>ROW()-1</x:f>
        <x:v>485</x:v>
      </x:c>
      <x:c r="K486" s="106" t="n"/>
      <x:c r="N486" s="180" t="n">
        <x:f>IFERROR(VALUE(B486),9999)</x:f>
        <x:v>0</x:v>
      </x:c>
      <x:c r="O486" s="180" t="str">
        <x:f>IF(AND($D486=PARAMETROS!$B$2,$F486=PARAMETROS!$B$3,$G486&lt;&gt;"",UPPER(TRIM($K486))&lt;&gt;"NO"),"SI","NO")</x:f>
        <x:v>NO</x:v>
      </x:c>
      <x:c r="P486" s="180" t="str">
        <x:f>IF($O486="SI",COUNTIFS($O$2:O486,"SI"),"")</x:f>
      </x:c>
      <x:c r="Q486" s="180" t="str">
        <x:f>IF($O486="SI",IFERROR(INDEX('ASIGNACION AUTOMATICA'!$D:$D,MATCH($G486,'ASIGNACION AUTOMATICA'!$J:$J,0)),""),"")</x:f>
      </x:c>
    </x:row>
    <x:row r="487">
      <x:c r="A487" s="160" t="n">
        <x:f>ROW()-1</x:f>
        <x:v>486</x:v>
      </x:c>
      <x:c r="K487" s="106" t="n"/>
      <x:c r="N487" s="180" t="n">
        <x:f>IFERROR(VALUE(B487),9999)</x:f>
        <x:v>0</x:v>
      </x:c>
      <x:c r="O487" s="180" t="str">
        <x:f>IF(AND($D487=PARAMETROS!$B$2,$F487=PARAMETROS!$B$3,$G487&lt;&gt;"",UPPER(TRIM($K487))&lt;&gt;"NO"),"SI","NO")</x:f>
        <x:v>NO</x:v>
      </x:c>
      <x:c r="P487" s="180" t="str">
        <x:f>IF($O487="SI",COUNTIFS($O$2:O487,"SI"),"")</x:f>
      </x:c>
      <x:c r="Q487" s="180" t="str">
        <x:f>IF($O487="SI",IFERROR(INDEX('ASIGNACION AUTOMATICA'!$D:$D,MATCH($G487,'ASIGNACION AUTOMATICA'!$J:$J,0)),""),"")</x:f>
      </x:c>
    </x:row>
    <x:row r="488">
      <x:c r="A488" s="160" t="n">
        <x:f>ROW()-1</x:f>
        <x:v>487</x:v>
      </x:c>
      <x:c r="K488" s="106" t="n"/>
      <x:c r="N488" s="180" t="n">
        <x:f>IFERROR(VALUE(B488),9999)</x:f>
        <x:v>0</x:v>
      </x:c>
      <x:c r="O488" s="180" t="str">
        <x:f>IF(AND($D488=PARAMETROS!$B$2,$F488=PARAMETROS!$B$3,$G488&lt;&gt;"",UPPER(TRIM($K488))&lt;&gt;"NO"),"SI","NO")</x:f>
        <x:v>NO</x:v>
      </x:c>
      <x:c r="P488" s="180" t="str">
        <x:f>IF($O488="SI",COUNTIFS($O$2:O488,"SI"),"")</x:f>
      </x:c>
      <x:c r="Q488" s="180" t="str">
        <x:f>IF($O488="SI",IFERROR(INDEX('ASIGNACION AUTOMATICA'!$D:$D,MATCH($G488,'ASIGNACION AUTOMATICA'!$J:$J,0)),""),"")</x:f>
      </x:c>
    </x:row>
    <x:row r="489">
      <x:c r="A489" s="160" t="n">
        <x:f>ROW()-1</x:f>
        <x:v>488</x:v>
      </x:c>
      <x:c r="K489" s="106" t="n"/>
      <x:c r="N489" s="180" t="n">
        <x:f>IFERROR(VALUE(B489),9999)</x:f>
        <x:v>0</x:v>
      </x:c>
      <x:c r="O489" s="180" t="str">
        <x:f>IF(AND($D489=PARAMETROS!$B$2,$F489=PARAMETROS!$B$3,$G489&lt;&gt;"",UPPER(TRIM($K489))&lt;&gt;"NO"),"SI","NO")</x:f>
        <x:v>NO</x:v>
      </x:c>
      <x:c r="P489" s="180" t="str">
        <x:f>IF($O489="SI",COUNTIFS($O$2:O489,"SI"),"")</x:f>
      </x:c>
      <x:c r="Q489" s="180" t="str">
        <x:f>IF($O489="SI",IFERROR(INDEX('ASIGNACION AUTOMATICA'!$D:$D,MATCH($G489,'ASIGNACION AUTOMATICA'!$J:$J,0)),""),"")</x:f>
      </x:c>
    </x:row>
    <x:row r="490">
      <x:c r="A490" s="160" t="n">
        <x:f>ROW()-1</x:f>
        <x:v>489</x:v>
      </x:c>
      <x:c r="K490" s="106" t="n"/>
      <x:c r="N490" s="180" t="n">
        <x:f>IFERROR(VALUE(B490),9999)</x:f>
        <x:v>0</x:v>
      </x:c>
      <x:c r="O490" s="180" t="str">
        <x:f>IF(AND($D490=PARAMETROS!$B$2,$F490=PARAMETROS!$B$3,$G490&lt;&gt;"",UPPER(TRIM($K490))&lt;&gt;"NO"),"SI","NO")</x:f>
        <x:v>NO</x:v>
      </x:c>
      <x:c r="P490" s="180" t="str">
        <x:f>IF($O490="SI",COUNTIFS($O$2:O490,"SI"),"")</x:f>
      </x:c>
      <x:c r="Q490" s="180" t="str">
        <x:f>IF($O490="SI",IFERROR(INDEX('ASIGNACION AUTOMATICA'!$D:$D,MATCH($G490,'ASIGNACION AUTOMATICA'!$J:$J,0)),""),"")</x:f>
      </x:c>
    </x:row>
    <x:row r="491">
      <x:c r="A491" s="160" t="n">
        <x:f>ROW()-1</x:f>
        <x:v>490</x:v>
      </x:c>
      <x:c r="K491" s="106" t="n"/>
      <x:c r="N491" s="180" t="n">
        <x:f>IFERROR(VALUE(B491),9999)</x:f>
        <x:v>0</x:v>
      </x:c>
      <x:c r="O491" s="180" t="str">
        <x:f>IF(AND($D491=PARAMETROS!$B$2,$F491=PARAMETROS!$B$3,$G491&lt;&gt;"",UPPER(TRIM($K491))&lt;&gt;"NO"),"SI","NO")</x:f>
        <x:v>NO</x:v>
      </x:c>
      <x:c r="P491" s="180" t="str">
        <x:f>IF($O491="SI",COUNTIFS($O$2:O491,"SI"),"")</x:f>
      </x:c>
      <x:c r="Q491" s="180" t="str">
        <x:f>IF($O491="SI",IFERROR(INDEX('ASIGNACION AUTOMATICA'!$D:$D,MATCH($G491,'ASIGNACION AUTOMATICA'!$J:$J,0)),""),"")</x:f>
      </x:c>
    </x:row>
    <x:row r="492">
      <x:c r="A492" s="160" t="n">
        <x:f>ROW()-1</x:f>
        <x:v>491</x:v>
      </x:c>
      <x:c r="K492" s="106" t="n"/>
      <x:c r="N492" s="180" t="n">
        <x:f>IFERROR(VALUE(B492),9999)</x:f>
        <x:v>0</x:v>
      </x:c>
      <x:c r="O492" s="180" t="str">
        <x:f>IF(AND($D492=PARAMETROS!$B$2,$F492=PARAMETROS!$B$3,$G492&lt;&gt;"",UPPER(TRIM($K492))&lt;&gt;"NO"),"SI","NO")</x:f>
        <x:v>NO</x:v>
      </x:c>
      <x:c r="P492" s="180" t="str">
        <x:f>IF($O492="SI",COUNTIFS($O$2:O492,"SI"),"")</x:f>
      </x:c>
      <x:c r="Q492" s="180" t="str">
        <x:f>IF($O492="SI",IFERROR(INDEX('ASIGNACION AUTOMATICA'!$D:$D,MATCH($G492,'ASIGNACION AUTOMATICA'!$J:$J,0)),""),"")</x:f>
      </x:c>
    </x:row>
    <x:row r="493">
      <x:c r="A493" s="160" t="n">
        <x:f>ROW()-1</x:f>
        <x:v>492</x:v>
      </x:c>
      <x:c r="K493" s="106" t="n"/>
      <x:c r="N493" s="180" t="n">
        <x:f>IFERROR(VALUE(B493),9999)</x:f>
        <x:v>0</x:v>
      </x:c>
      <x:c r="O493" s="180" t="str">
        <x:f>IF(AND($D493=PARAMETROS!$B$2,$F493=PARAMETROS!$B$3,$G493&lt;&gt;"",UPPER(TRIM($K493))&lt;&gt;"NO"),"SI","NO")</x:f>
        <x:v>NO</x:v>
      </x:c>
      <x:c r="P493" s="180" t="str">
        <x:f>IF($O493="SI",COUNTIFS($O$2:O493,"SI"),"")</x:f>
      </x:c>
      <x:c r="Q493" s="180" t="str">
        <x:f>IF($O493="SI",IFERROR(INDEX('ASIGNACION AUTOMATICA'!$D:$D,MATCH($G493,'ASIGNACION AUTOMATICA'!$J:$J,0)),""),"")</x:f>
      </x:c>
    </x:row>
    <x:row r="494">
      <x:c r="A494" s="160" t="n">
        <x:f>ROW()-1</x:f>
        <x:v>493</x:v>
      </x:c>
      <x:c r="K494" s="106" t="n"/>
      <x:c r="N494" s="180" t="n">
        <x:f>IFERROR(VALUE(B494),9999)</x:f>
        <x:v>0</x:v>
      </x:c>
      <x:c r="O494" s="180" t="str">
        <x:f>IF(AND($D494=PARAMETROS!$B$2,$F494=PARAMETROS!$B$3,$G494&lt;&gt;"",UPPER(TRIM($K494))&lt;&gt;"NO"),"SI","NO")</x:f>
        <x:v>NO</x:v>
      </x:c>
      <x:c r="P494" s="180" t="str">
        <x:f>IF($O494="SI",COUNTIFS($O$2:O494,"SI"),"")</x:f>
      </x:c>
      <x:c r="Q494" s="180" t="str">
        <x:f>IF($O494="SI",IFERROR(INDEX('ASIGNACION AUTOMATICA'!$D:$D,MATCH($G494,'ASIGNACION AUTOMATICA'!$J:$J,0)),""),"")</x:f>
      </x:c>
    </x:row>
    <x:row r="495">
      <x:c r="A495" s="160" t="n">
        <x:f>ROW()-1</x:f>
        <x:v>494</x:v>
      </x:c>
      <x:c r="K495" s="106" t="n"/>
      <x:c r="N495" s="180" t="n">
        <x:f>IFERROR(VALUE(B495),9999)</x:f>
        <x:v>0</x:v>
      </x:c>
      <x:c r="O495" s="180" t="str">
        <x:f>IF(AND($D495=PARAMETROS!$B$2,$F495=PARAMETROS!$B$3,$G495&lt;&gt;"",UPPER(TRIM($K495))&lt;&gt;"NO"),"SI","NO")</x:f>
        <x:v>NO</x:v>
      </x:c>
      <x:c r="P495" s="180" t="str">
        <x:f>IF($O495="SI",COUNTIFS($O$2:O495,"SI"),"")</x:f>
      </x:c>
      <x:c r="Q495" s="180" t="str">
        <x:f>IF($O495="SI",IFERROR(INDEX('ASIGNACION AUTOMATICA'!$D:$D,MATCH($G495,'ASIGNACION AUTOMATICA'!$J:$J,0)),""),"")</x:f>
      </x:c>
    </x:row>
    <x:row r="496">
      <x:c r="A496" s="160" t="n">
        <x:f>ROW()-1</x:f>
        <x:v>495</x:v>
      </x:c>
      <x:c r="K496" s="106" t="n"/>
      <x:c r="N496" s="180" t="n">
        <x:f>IFERROR(VALUE(B496),9999)</x:f>
        <x:v>0</x:v>
      </x:c>
      <x:c r="O496" s="180" t="str">
        <x:f>IF(AND($D496=PARAMETROS!$B$2,$F496=PARAMETROS!$B$3,$G496&lt;&gt;"",UPPER(TRIM($K496))&lt;&gt;"NO"),"SI","NO")</x:f>
        <x:v>NO</x:v>
      </x:c>
      <x:c r="P496" s="180" t="str">
        <x:f>IF($O496="SI",COUNTIFS($O$2:O496,"SI"),"")</x:f>
      </x:c>
      <x:c r="Q496" s="180" t="str">
        <x:f>IF($O496="SI",IFERROR(INDEX('ASIGNACION AUTOMATICA'!$D:$D,MATCH($G496,'ASIGNACION AUTOMATICA'!$J:$J,0)),""),"")</x:f>
      </x:c>
    </x:row>
    <x:row r="497">
      <x:c r="A497" s="160" t="n">
        <x:f>ROW()-1</x:f>
        <x:v>496</x:v>
      </x:c>
      <x:c r="K497" s="106" t="n"/>
      <x:c r="N497" s="180" t="n">
        <x:f>IFERROR(VALUE(B497),9999)</x:f>
        <x:v>0</x:v>
      </x:c>
      <x:c r="O497" s="180" t="str">
        <x:f>IF(AND($D497=PARAMETROS!$B$2,$F497=PARAMETROS!$B$3,$G497&lt;&gt;"",UPPER(TRIM($K497))&lt;&gt;"NO"),"SI","NO")</x:f>
        <x:v>NO</x:v>
      </x:c>
      <x:c r="P497" s="180" t="str">
        <x:f>IF($O497="SI",COUNTIFS($O$2:O497,"SI"),"")</x:f>
      </x:c>
      <x:c r="Q497" s="180" t="str">
        <x:f>IF($O497="SI",IFERROR(INDEX('ASIGNACION AUTOMATICA'!$D:$D,MATCH($G497,'ASIGNACION AUTOMATICA'!$J:$J,0)),""),"")</x:f>
      </x:c>
    </x:row>
    <x:row r="498">
      <x:c r="A498" s="160" t="n">
        <x:f>ROW()-1</x:f>
        <x:v>497</x:v>
      </x:c>
      <x:c r="K498" s="106" t="n"/>
      <x:c r="N498" s="180" t="n">
        <x:f>IFERROR(VALUE(B498),9999)</x:f>
        <x:v>0</x:v>
      </x:c>
      <x:c r="O498" s="180" t="str">
        <x:f>IF(AND($D498=PARAMETROS!$B$2,$F498=PARAMETROS!$B$3,$G498&lt;&gt;"",UPPER(TRIM($K498))&lt;&gt;"NO"),"SI","NO")</x:f>
        <x:v>NO</x:v>
      </x:c>
      <x:c r="P498" s="180" t="str">
        <x:f>IF($O498="SI",COUNTIFS($O$2:O498,"SI"),"")</x:f>
      </x:c>
      <x:c r="Q498" s="180" t="str">
        <x:f>IF($O498="SI",IFERROR(INDEX('ASIGNACION AUTOMATICA'!$D:$D,MATCH($G498,'ASIGNACION AUTOMATICA'!$J:$J,0)),""),"")</x:f>
      </x:c>
    </x:row>
    <x:row r="499">
      <x:c r="A499" s="160" t="n">
        <x:f>ROW()-1</x:f>
        <x:v>498</x:v>
      </x:c>
      <x:c r="K499" s="106" t="n"/>
      <x:c r="N499" s="180" t="n">
        <x:f>IFERROR(VALUE(B499),9999)</x:f>
        <x:v>0</x:v>
      </x:c>
      <x:c r="O499" s="180" t="str">
        <x:f>IF(AND($D499=PARAMETROS!$B$2,$F499=PARAMETROS!$B$3,$G499&lt;&gt;"",UPPER(TRIM($K499))&lt;&gt;"NO"),"SI","NO")</x:f>
        <x:v>NO</x:v>
      </x:c>
      <x:c r="P499" s="180" t="str">
        <x:f>IF($O499="SI",COUNTIFS($O$2:O499,"SI"),"")</x:f>
      </x:c>
      <x:c r="Q499" s="180" t="str">
        <x:f>IF($O499="SI",IFERROR(INDEX('ASIGNACION AUTOMATICA'!$D:$D,MATCH($G499,'ASIGNACION AUTOMATICA'!$J:$J,0)),""),"")</x:f>
      </x:c>
    </x:row>
    <x:row r="500">
      <x:c r="A500" s="160" t="n">
        <x:f>ROW()-1</x:f>
        <x:v>499</x:v>
      </x:c>
      <x:c r="K500" s="106" t="n"/>
      <x:c r="N500" s="180" t="n">
        <x:f>IFERROR(VALUE(B500),9999)</x:f>
        <x:v>0</x:v>
      </x:c>
      <x:c r="O500" s="180" t="str">
        <x:f>IF(AND($D500=PARAMETROS!$B$2,$F500=PARAMETROS!$B$3,$G500&lt;&gt;"",UPPER(TRIM($K500))&lt;&gt;"NO"),"SI","NO")</x:f>
        <x:v>NO</x:v>
      </x:c>
      <x:c r="P500" s="180" t="str">
        <x:f>IF($O500="SI",COUNTIFS($O$2:O500,"SI"),"")</x:f>
      </x:c>
      <x:c r="Q500" s="180" t="str">
        <x:f>IF($O500="SI",IFERROR(INDEX('ASIGNACION AUTOMATICA'!$D:$D,MATCH($G500,'ASIGNACION AUTOMATICA'!$J:$J,0)),""),"")</x:f>
      </x:c>
    </x:row>
    <x:row r="501">
      <x:c r="A501" s="160" t="n">
        <x:f>ROW()-1</x:f>
        <x:v>500</x:v>
      </x:c>
      <x:c r="K501" s="106" t="n"/>
      <x:c r="N501" s="180" t="n">
        <x:f>IFERROR(VALUE(B501),9999)</x:f>
        <x:v>0</x:v>
      </x:c>
      <x:c r="O501" s="180" t="str">
        <x:f>IF(AND($D501=PARAMETROS!$B$2,$F501=PARAMETROS!$B$3,$G501&lt;&gt;"",UPPER(TRIM($K501))&lt;&gt;"NO"),"SI","NO")</x:f>
        <x:v>NO</x:v>
      </x:c>
      <x:c r="P501" s="180" t="str">
        <x:f>IF($O501="SI",COUNTIFS($O$2:O501,"SI"),"")</x:f>
      </x:c>
      <x:c r="Q501" s="180" t="str">
        <x:f>IF($O501="SI",IFERROR(INDEX('ASIGNACION AUTOMATICA'!$D:$D,MATCH($G501,'ASIGNACION AUTOMATICA'!$J:$J,0)),""),"")</x:f>
      </x:c>
    </x:row>
    <x:row r="502">
      <x:c r="A502" s="160" t="n">
        <x:f>ROW()-1</x:f>
        <x:v>501</x:v>
      </x:c>
      <x:c r="K502" s="106" t="n"/>
      <x:c r="N502" s="180" t="n">
        <x:f>IFERROR(VALUE(B502),9999)</x:f>
        <x:v>0</x:v>
      </x:c>
      <x:c r="O502" s="180" t="str">
        <x:f>IF(AND($D502=PARAMETROS!$B$2,$F502=PARAMETROS!$B$3,$G502&lt;&gt;"",UPPER(TRIM($K502))&lt;&gt;"NO"),"SI","NO")</x:f>
        <x:v>NO</x:v>
      </x:c>
      <x:c r="P502" s="180" t="str">
        <x:f>IF($O502="SI",COUNTIFS($O$2:O502,"SI"),"")</x:f>
      </x:c>
      <x:c r="Q502" s="180" t="str">
        <x:f>IF($O502="SI",IFERROR(INDEX('ASIGNACION AUTOMATICA'!$D:$D,MATCH($G502,'ASIGNACION AUTOMATICA'!$J:$J,0)),""),"")</x:f>
      </x:c>
    </x:row>
    <x:row r="503">
      <x:c r="A503" s="160" t="n">
        <x:f>ROW()-1</x:f>
        <x:v>502</x:v>
      </x:c>
      <x:c r="K503" s="106" t="n"/>
      <x:c r="N503" s="180" t="n">
        <x:f>IFERROR(VALUE(B503),9999)</x:f>
        <x:v>0</x:v>
      </x:c>
      <x:c r="O503" s="180" t="str">
        <x:f>IF(AND($D503=PARAMETROS!$B$2,$F503=PARAMETROS!$B$3,$G503&lt;&gt;"",UPPER(TRIM($K503))&lt;&gt;"NO"),"SI","NO")</x:f>
        <x:v>NO</x:v>
      </x:c>
      <x:c r="P503" s="180" t="str">
        <x:f>IF($O503="SI",COUNTIFS($O$2:O503,"SI"),"")</x:f>
      </x:c>
      <x:c r="Q503" s="180" t="str">
        <x:f>IF($O503="SI",IFERROR(INDEX('ASIGNACION AUTOMATICA'!$D:$D,MATCH($G503,'ASIGNACION AUTOMATICA'!$J:$J,0)),""),"")</x:f>
      </x:c>
    </x:row>
    <x:row r="504">
      <x:c r="A504" s="160" t="n">
        <x:f>ROW()-1</x:f>
        <x:v>503</x:v>
      </x:c>
      <x:c r="K504" s="106" t="n"/>
      <x:c r="N504" s="180" t="n">
        <x:f>IFERROR(VALUE(B504),9999)</x:f>
        <x:v>0</x:v>
      </x:c>
      <x:c r="O504" s="180" t="str">
        <x:f>IF(AND($D504=PARAMETROS!$B$2,$F504=PARAMETROS!$B$3,$G504&lt;&gt;"",UPPER(TRIM($K504))&lt;&gt;"NO"),"SI","NO")</x:f>
        <x:v>NO</x:v>
      </x:c>
      <x:c r="P504" s="180" t="str">
        <x:f>IF($O504="SI",COUNTIFS($O$2:O504,"SI"),"")</x:f>
      </x:c>
      <x:c r="Q504" s="180" t="str">
        <x:f>IF($O504="SI",IFERROR(INDEX('ASIGNACION AUTOMATICA'!$D:$D,MATCH($G504,'ASIGNACION AUTOMATICA'!$J:$J,0)),""),"")</x:f>
      </x:c>
    </x:row>
    <x:row r="505">
      <x:c r="A505" s="160" t="n">
        <x:f>ROW()-1</x:f>
        <x:v>504</x:v>
      </x:c>
      <x:c r="K505" s="106" t="n"/>
      <x:c r="N505" s="180" t="n">
        <x:f>IFERROR(VALUE(B505),9999)</x:f>
        <x:v>0</x:v>
      </x:c>
      <x:c r="O505" s="180" t="str">
        <x:f>IF(AND($D505=PARAMETROS!$B$2,$F505=PARAMETROS!$B$3,$G505&lt;&gt;"",UPPER(TRIM($K505))&lt;&gt;"NO"),"SI","NO")</x:f>
        <x:v>NO</x:v>
      </x:c>
      <x:c r="P505" s="180" t="str">
        <x:f>IF($O505="SI",COUNTIFS($O$2:O505,"SI"),"")</x:f>
      </x:c>
      <x:c r="Q505" s="180" t="str">
        <x:f>IF($O505="SI",IFERROR(INDEX('ASIGNACION AUTOMATICA'!$D:$D,MATCH($G505,'ASIGNACION AUTOMATICA'!$J:$J,0)),""),"")</x:f>
      </x:c>
    </x:row>
    <x:row r="506">
      <x:c r="A506" s="160" t="n">
        <x:f>ROW()-1</x:f>
        <x:v>505</x:v>
      </x:c>
      <x:c r="K506" s="106" t="n"/>
      <x:c r="N506" s="180" t="n">
        <x:f>IFERROR(VALUE(B506),9999)</x:f>
        <x:v>0</x:v>
      </x:c>
      <x:c r="O506" s="180" t="str">
        <x:f>IF(AND($D506=PARAMETROS!$B$2,$F506=PARAMETROS!$B$3,$G506&lt;&gt;"",UPPER(TRIM($K506))&lt;&gt;"NO"),"SI","NO")</x:f>
        <x:v>NO</x:v>
      </x:c>
      <x:c r="P506" s="180" t="str">
        <x:f>IF($O506="SI",COUNTIFS($O$2:O506,"SI"),"")</x:f>
      </x:c>
      <x:c r="Q506" s="180" t="str">
        <x:f>IF($O506="SI",IFERROR(INDEX('ASIGNACION AUTOMATICA'!$D:$D,MATCH($G506,'ASIGNACION AUTOMATICA'!$J:$J,0)),""),"")</x:f>
      </x:c>
    </x:row>
    <x:row r="507">
      <x:c r="A507" s="160" t="n">
        <x:f>ROW()-1</x:f>
        <x:v>506</x:v>
      </x:c>
      <x:c r="K507" s="106" t="n"/>
      <x:c r="N507" s="180" t="n">
        <x:f>IFERROR(VALUE(B507),9999)</x:f>
        <x:v>0</x:v>
      </x:c>
      <x:c r="O507" s="180" t="str">
        <x:f>IF(AND($D507=PARAMETROS!$B$2,$F507=PARAMETROS!$B$3,$G507&lt;&gt;"",UPPER(TRIM($K507))&lt;&gt;"NO"),"SI","NO")</x:f>
        <x:v>NO</x:v>
      </x:c>
      <x:c r="P507" s="180" t="str">
        <x:f>IF($O507="SI",COUNTIFS($O$2:O507,"SI"),"")</x:f>
      </x:c>
      <x:c r="Q507" s="180" t="str">
        <x:f>IF($O507="SI",IFERROR(INDEX('ASIGNACION AUTOMATICA'!$D:$D,MATCH($G507,'ASIGNACION AUTOMATICA'!$J:$J,0)),""),"")</x:f>
      </x:c>
    </x:row>
    <x:row r="508">
      <x:c r="A508" s="160" t="n">
        <x:f>ROW()-1</x:f>
        <x:v>507</x:v>
      </x:c>
      <x:c r="K508" s="106" t="n"/>
      <x:c r="N508" s="180" t="n">
        <x:f>IFERROR(VALUE(B508),9999)</x:f>
        <x:v>0</x:v>
      </x:c>
      <x:c r="O508" s="180" t="str">
        <x:f>IF(AND($D508=PARAMETROS!$B$2,$F508=PARAMETROS!$B$3,$G508&lt;&gt;"",UPPER(TRIM($K508))&lt;&gt;"NO"),"SI","NO")</x:f>
        <x:v>NO</x:v>
      </x:c>
      <x:c r="P508" s="180" t="str">
        <x:f>IF($O508="SI",COUNTIFS($O$2:O508,"SI"),"")</x:f>
      </x:c>
      <x:c r="Q508" s="180" t="str">
        <x:f>IF($O508="SI",IFERROR(INDEX('ASIGNACION AUTOMATICA'!$D:$D,MATCH($G508,'ASIGNACION AUTOMATICA'!$J:$J,0)),""),"")</x:f>
      </x:c>
    </x:row>
    <x:row r="509">
      <x:c r="A509" s="160" t="n">
        <x:f>ROW()-1</x:f>
        <x:v>508</x:v>
      </x:c>
      <x:c r="K509" s="106" t="n"/>
      <x:c r="N509" s="180" t="n">
        <x:f>IFERROR(VALUE(B509),9999)</x:f>
        <x:v>0</x:v>
      </x:c>
      <x:c r="O509" s="180" t="str">
        <x:f>IF(AND($D509=PARAMETROS!$B$2,$F509=PARAMETROS!$B$3,$G509&lt;&gt;"",UPPER(TRIM($K509))&lt;&gt;"NO"),"SI","NO")</x:f>
        <x:v>NO</x:v>
      </x:c>
      <x:c r="P509" s="180" t="str">
        <x:f>IF($O509="SI",COUNTIFS($O$2:O509,"SI"),"")</x:f>
      </x:c>
      <x:c r="Q509" s="180" t="str">
        <x:f>IF($O509="SI",IFERROR(INDEX('ASIGNACION AUTOMATICA'!$D:$D,MATCH($G509,'ASIGNACION AUTOMATICA'!$J:$J,0)),""),"")</x:f>
      </x:c>
    </x:row>
    <x:row r="510">
      <x:c r="A510" s="160" t="n">
        <x:f>ROW()-1</x:f>
        <x:v>509</x:v>
      </x:c>
      <x:c r="K510" s="106" t="n"/>
      <x:c r="N510" s="180" t="n">
        <x:f>IFERROR(VALUE(B510),9999)</x:f>
        <x:v>0</x:v>
      </x:c>
      <x:c r="O510" s="180" t="str">
        <x:f>IF(AND($D510=PARAMETROS!$B$2,$F510=PARAMETROS!$B$3,$G510&lt;&gt;"",UPPER(TRIM($K510))&lt;&gt;"NO"),"SI","NO")</x:f>
        <x:v>NO</x:v>
      </x:c>
      <x:c r="P510" s="180" t="str">
        <x:f>IF($O510="SI",COUNTIFS($O$2:O510,"SI"),"")</x:f>
      </x:c>
      <x:c r="Q510" s="180" t="str">
        <x:f>IF($O510="SI",IFERROR(INDEX('ASIGNACION AUTOMATICA'!$D:$D,MATCH($G510,'ASIGNACION AUTOMATICA'!$J:$J,0)),""),"")</x:f>
      </x:c>
    </x:row>
    <x:row r="511">
      <x:c r="A511" s="160" t="n">
        <x:f>ROW()-1</x:f>
        <x:v>510</x:v>
      </x:c>
      <x:c r="K511" s="106" t="n"/>
      <x:c r="N511" s="180" t="n">
        <x:f>IFERROR(VALUE(B511),9999)</x:f>
        <x:v>0</x:v>
      </x:c>
      <x:c r="O511" s="180" t="str">
        <x:f>IF(AND($D511=PARAMETROS!$B$2,$F511=PARAMETROS!$B$3,$G511&lt;&gt;"",UPPER(TRIM($K511))&lt;&gt;"NO"),"SI","NO")</x:f>
        <x:v>NO</x:v>
      </x:c>
      <x:c r="P511" s="180" t="str">
        <x:f>IF($O511="SI",COUNTIFS($O$2:O511,"SI"),"")</x:f>
      </x:c>
      <x:c r="Q511" s="180" t="str">
        <x:f>IF($O511="SI",IFERROR(INDEX('ASIGNACION AUTOMATICA'!$D:$D,MATCH($G511,'ASIGNACION AUTOMATICA'!$J:$J,0)),""),"")</x:f>
      </x:c>
    </x:row>
    <x:row r="512">
      <x:c r="A512" s="160" t="n">
        <x:f>ROW()-1</x:f>
        <x:v>511</x:v>
      </x:c>
      <x:c r="K512" s="106" t="n"/>
      <x:c r="N512" s="180" t="n">
        <x:f>IFERROR(VALUE(B512),9999)</x:f>
        <x:v>0</x:v>
      </x:c>
      <x:c r="O512" s="180" t="str">
        <x:f>IF(AND($D512=PARAMETROS!$B$2,$F512=PARAMETROS!$B$3,$G512&lt;&gt;"",UPPER(TRIM($K512))&lt;&gt;"NO"),"SI","NO")</x:f>
        <x:v>NO</x:v>
      </x:c>
      <x:c r="P512" s="180" t="str">
        <x:f>IF($O512="SI",COUNTIFS($O$2:O512,"SI"),"")</x:f>
      </x:c>
      <x:c r="Q512" s="180" t="str">
        <x:f>IF($O512="SI",IFERROR(INDEX('ASIGNACION AUTOMATICA'!$D:$D,MATCH($G512,'ASIGNACION AUTOMATICA'!$J:$J,0)),""),"")</x:f>
      </x:c>
    </x:row>
    <x:row r="513">
      <x:c r="A513" s="160" t="n">
        <x:f>ROW()-1</x:f>
        <x:v>512</x:v>
      </x:c>
      <x:c r="K513" s="106" t="n"/>
      <x:c r="N513" s="180" t="n">
        <x:f>IFERROR(VALUE(B513),9999)</x:f>
        <x:v>0</x:v>
      </x:c>
      <x:c r="O513" s="180" t="str">
        <x:f>IF(AND($D513=PARAMETROS!$B$2,$F513=PARAMETROS!$B$3,$G513&lt;&gt;"",UPPER(TRIM($K513))&lt;&gt;"NO"),"SI","NO")</x:f>
        <x:v>NO</x:v>
      </x:c>
      <x:c r="P513" s="180" t="str">
        <x:f>IF($O513="SI",COUNTIFS($O$2:O513,"SI"),"")</x:f>
      </x:c>
      <x:c r="Q513" s="180" t="str">
        <x:f>IF($O513="SI",IFERROR(INDEX('ASIGNACION AUTOMATICA'!$D:$D,MATCH($G513,'ASIGNACION AUTOMATICA'!$J:$J,0)),""),"")</x:f>
      </x:c>
    </x:row>
    <x:row r="514">
      <x:c r="A514" s="160" t="n">
        <x:f>ROW()-1</x:f>
        <x:v>513</x:v>
      </x:c>
      <x:c r="K514" s="106" t="n"/>
      <x:c r="N514" s="180" t="n">
        <x:f>IFERROR(VALUE(B514),9999)</x:f>
        <x:v>0</x:v>
      </x:c>
      <x:c r="O514" s="180" t="str">
        <x:f>IF(AND($D514=PARAMETROS!$B$2,$F514=PARAMETROS!$B$3,$G514&lt;&gt;"",UPPER(TRIM($K514))&lt;&gt;"NO"),"SI","NO")</x:f>
        <x:v>NO</x:v>
      </x:c>
      <x:c r="P514" s="180" t="str">
        <x:f>IF($O514="SI",COUNTIFS($O$2:O514,"SI"),"")</x:f>
      </x:c>
      <x:c r="Q514" s="180" t="str">
        <x:f>IF($O514="SI",IFERROR(INDEX('ASIGNACION AUTOMATICA'!$D:$D,MATCH($G514,'ASIGNACION AUTOMATICA'!$J:$J,0)),""),"")</x:f>
      </x:c>
    </x:row>
    <x:row r="515">
      <x:c r="A515" s="160" t="n">
        <x:f>ROW()-1</x:f>
        <x:v>514</x:v>
      </x:c>
      <x:c r="K515" s="106" t="n"/>
      <x:c r="N515" s="180" t="n">
        <x:f>IFERROR(VALUE(B515),9999)</x:f>
        <x:v>0</x:v>
      </x:c>
      <x:c r="O515" s="180" t="str">
        <x:f>IF(AND($D515=PARAMETROS!$B$2,$F515=PARAMETROS!$B$3,$G515&lt;&gt;"",UPPER(TRIM($K515))&lt;&gt;"NO"),"SI","NO")</x:f>
        <x:v>NO</x:v>
      </x:c>
      <x:c r="P515" s="180" t="str">
        <x:f>IF($O515="SI",COUNTIFS($O$2:O515,"SI"),"")</x:f>
      </x:c>
      <x:c r="Q515" s="180" t="str">
        <x:f>IF($O515="SI",IFERROR(INDEX('ASIGNACION AUTOMATICA'!$D:$D,MATCH($G515,'ASIGNACION AUTOMATICA'!$J:$J,0)),""),"")</x:f>
      </x:c>
    </x:row>
    <x:row r="516">
      <x:c r="A516" s="160" t="n">
        <x:f>ROW()-1</x:f>
        <x:v>515</x:v>
      </x:c>
      <x:c r="K516" s="106" t="n"/>
      <x:c r="N516" s="180" t="n">
        <x:f>IFERROR(VALUE(B516),9999)</x:f>
        <x:v>0</x:v>
      </x:c>
      <x:c r="O516" s="180" t="str">
        <x:f>IF(AND($D516=PARAMETROS!$B$2,$F516=PARAMETROS!$B$3,$G516&lt;&gt;"",UPPER(TRIM($K516))&lt;&gt;"NO"),"SI","NO")</x:f>
        <x:v>NO</x:v>
      </x:c>
      <x:c r="P516" s="180" t="str">
        <x:f>IF($O516="SI",COUNTIFS($O$2:O516,"SI"),"")</x:f>
      </x:c>
      <x:c r="Q516" s="180" t="str">
        <x:f>IF($O516="SI",IFERROR(INDEX('ASIGNACION AUTOMATICA'!$D:$D,MATCH($G516,'ASIGNACION AUTOMATICA'!$J:$J,0)),""),"")</x:f>
      </x:c>
    </x:row>
    <x:row r="517">
      <x:c r="A517" s="160" t="n">
        <x:f>ROW()-1</x:f>
        <x:v>516</x:v>
      </x:c>
      <x:c r="K517" s="106" t="n"/>
      <x:c r="N517" s="180" t="n">
        <x:f>IFERROR(VALUE(B517),9999)</x:f>
        <x:v>0</x:v>
      </x:c>
      <x:c r="O517" s="180" t="str">
        <x:f>IF(AND($D517=PARAMETROS!$B$2,$F517=PARAMETROS!$B$3,$G517&lt;&gt;"",UPPER(TRIM($K517))&lt;&gt;"NO"),"SI","NO")</x:f>
        <x:v>NO</x:v>
      </x:c>
      <x:c r="P517" s="180" t="str">
        <x:f>IF($O517="SI",COUNTIFS($O$2:O517,"SI"),"")</x:f>
      </x:c>
      <x:c r="Q517" s="180" t="str">
        <x:f>IF($O517="SI",IFERROR(INDEX('ASIGNACION AUTOMATICA'!$D:$D,MATCH($G517,'ASIGNACION AUTOMATICA'!$J:$J,0)),""),"")</x:f>
      </x:c>
    </x:row>
    <x:row r="518">
      <x:c r="A518" s="160" t="n">
        <x:f>ROW()-1</x:f>
        <x:v>517</x:v>
      </x:c>
      <x:c r="K518" s="106" t="n"/>
      <x:c r="N518" s="180" t="n">
        <x:f>IFERROR(VALUE(B518),9999)</x:f>
        <x:v>0</x:v>
      </x:c>
      <x:c r="O518" s="180" t="str">
        <x:f>IF(AND($D518=PARAMETROS!$B$2,$F518=PARAMETROS!$B$3,$G518&lt;&gt;"",UPPER(TRIM($K518))&lt;&gt;"NO"),"SI","NO")</x:f>
        <x:v>NO</x:v>
      </x:c>
      <x:c r="P518" s="180" t="str">
        <x:f>IF($O518="SI",COUNTIFS($O$2:O518,"SI"),"")</x:f>
      </x:c>
      <x:c r="Q518" s="180" t="str">
        <x:f>IF($O518="SI",IFERROR(INDEX('ASIGNACION AUTOMATICA'!$D:$D,MATCH($G518,'ASIGNACION AUTOMATICA'!$J:$J,0)),""),"")</x:f>
      </x:c>
    </x:row>
    <x:row r="519">
      <x:c r="A519" s="160" t="n">
        <x:f>ROW()-1</x:f>
        <x:v>518</x:v>
      </x:c>
      <x:c r="K519" s="106" t="n"/>
      <x:c r="N519" s="180" t="n">
        <x:f>IFERROR(VALUE(B519),9999)</x:f>
        <x:v>0</x:v>
      </x:c>
      <x:c r="O519" s="180" t="str">
        <x:f>IF(AND($D519=PARAMETROS!$B$2,$F519=PARAMETROS!$B$3,$G519&lt;&gt;"",UPPER(TRIM($K519))&lt;&gt;"NO"),"SI","NO")</x:f>
        <x:v>NO</x:v>
      </x:c>
      <x:c r="P519" s="180" t="str">
        <x:f>IF($O519="SI",COUNTIFS($O$2:O519,"SI"),"")</x:f>
      </x:c>
      <x:c r="Q519" s="180" t="str">
        <x:f>IF($O519="SI",IFERROR(INDEX('ASIGNACION AUTOMATICA'!$D:$D,MATCH($G519,'ASIGNACION AUTOMATICA'!$J:$J,0)),""),"")</x:f>
      </x:c>
    </x:row>
    <x:row r="520">
      <x:c r="A520" s="160" t="n">
        <x:f>ROW()-1</x:f>
        <x:v>519</x:v>
      </x:c>
      <x:c r="K520" s="106" t="n"/>
      <x:c r="N520" s="180" t="n">
        <x:f>IFERROR(VALUE(B520),9999)</x:f>
        <x:v>0</x:v>
      </x:c>
      <x:c r="O520" s="180" t="str">
        <x:f>IF(AND($D520=PARAMETROS!$B$2,$F520=PARAMETROS!$B$3,$G520&lt;&gt;"",UPPER(TRIM($K520))&lt;&gt;"NO"),"SI","NO")</x:f>
        <x:v>NO</x:v>
      </x:c>
      <x:c r="P520" s="180" t="str">
        <x:f>IF($O520="SI",COUNTIFS($O$2:O520,"SI"),"")</x:f>
      </x:c>
      <x:c r="Q520" s="180" t="str">
        <x:f>IF($O520="SI",IFERROR(INDEX('ASIGNACION AUTOMATICA'!$D:$D,MATCH($G520,'ASIGNACION AUTOMATICA'!$J:$J,0)),""),"")</x:f>
      </x:c>
    </x:row>
    <x:row r="521">
      <x:c r="A521" s="160" t="n">
        <x:f>ROW()-1</x:f>
        <x:v>520</x:v>
      </x:c>
      <x:c r="K521" s="106" t="n"/>
      <x:c r="N521" s="180" t="n">
        <x:f>IFERROR(VALUE(B521),9999)</x:f>
        <x:v>0</x:v>
      </x:c>
      <x:c r="O521" s="180" t="str">
        <x:f>IF(AND($D521=PARAMETROS!$B$2,$F521=PARAMETROS!$B$3,$G521&lt;&gt;"",UPPER(TRIM($K521))&lt;&gt;"NO"),"SI","NO")</x:f>
        <x:v>NO</x:v>
      </x:c>
      <x:c r="P521" s="180" t="str">
        <x:f>IF($O521="SI",COUNTIFS($O$2:O521,"SI"),"")</x:f>
      </x:c>
      <x:c r="Q521" s="180" t="str">
        <x:f>IF($O521="SI",IFERROR(INDEX('ASIGNACION AUTOMATICA'!$D:$D,MATCH($G521,'ASIGNACION AUTOMATICA'!$J:$J,0)),""),"")</x:f>
      </x:c>
    </x:row>
    <x:row r="522">
      <x:c r="A522" s="160" t="n">
        <x:f>ROW()-1</x:f>
        <x:v>521</x:v>
      </x:c>
      <x:c r="K522" s="106" t="n"/>
      <x:c r="N522" s="180" t="n">
        <x:f>IFERROR(VALUE(B522),9999)</x:f>
        <x:v>0</x:v>
      </x:c>
      <x:c r="O522" s="180" t="str">
        <x:f>IF(AND($D522=PARAMETROS!$B$2,$F522=PARAMETROS!$B$3,$G522&lt;&gt;"",UPPER(TRIM($K522))&lt;&gt;"NO"),"SI","NO")</x:f>
        <x:v>NO</x:v>
      </x:c>
      <x:c r="P522" s="180" t="str">
        <x:f>IF($O522="SI",COUNTIFS($O$2:O522,"SI"),"")</x:f>
      </x:c>
      <x:c r="Q522" s="180" t="str">
        <x:f>IF($O522="SI",IFERROR(INDEX('ASIGNACION AUTOMATICA'!$D:$D,MATCH($G522,'ASIGNACION AUTOMATICA'!$J:$J,0)),""),"")</x:f>
      </x:c>
    </x:row>
    <x:row r="523">
      <x:c r="A523" s="160" t="n">
        <x:f>ROW()-1</x:f>
        <x:v>522</x:v>
      </x:c>
      <x:c r="K523" s="106" t="n"/>
      <x:c r="N523" s="180" t="n">
        <x:f>IFERROR(VALUE(B523),9999)</x:f>
        <x:v>0</x:v>
      </x:c>
      <x:c r="O523" s="180" t="str">
        <x:f>IF(AND($D523=PARAMETROS!$B$2,$F523=PARAMETROS!$B$3,$G523&lt;&gt;"",UPPER(TRIM($K523))&lt;&gt;"NO"),"SI","NO")</x:f>
        <x:v>NO</x:v>
      </x:c>
      <x:c r="P523" s="180" t="str">
        <x:f>IF($O523="SI",COUNTIFS($O$2:O523,"SI"),"")</x:f>
      </x:c>
      <x:c r="Q523" s="180" t="str">
        <x:f>IF($O523="SI",IFERROR(INDEX('ASIGNACION AUTOMATICA'!$D:$D,MATCH($G523,'ASIGNACION AUTOMATICA'!$J:$J,0)),""),"")</x:f>
      </x:c>
    </x:row>
    <x:row r="524">
      <x:c r="A524" s="160" t="n">
        <x:f>ROW()-1</x:f>
        <x:v>523</x:v>
      </x:c>
      <x:c r="K524" s="106" t="n"/>
      <x:c r="N524" s="180" t="n">
        <x:f>IFERROR(VALUE(B524),9999)</x:f>
        <x:v>0</x:v>
      </x:c>
      <x:c r="O524" s="180" t="str">
        <x:f>IF(AND($D524=PARAMETROS!$B$2,$F524=PARAMETROS!$B$3,$G524&lt;&gt;"",UPPER(TRIM($K524))&lt;&gt;"NO"),"SI","NO")</x:f>
        <x:v>NO</x:v>
      </x:c>
      <x:c r="P524" s="180" t="str">
        <x:f>IF($O524="SI",COUNTIFS($O$2:O524,"SI"),"")</x:f>
      </x:c>
      <x:c r="Q524" s="180" t="str">
        <x:f>IF($O524="SI",IFERROR(INDEX('ASIGNACION AUTOMATICA'!$D:$D,MATCH($G524,'ASIGNACION AUTOMATICA'!$J:$J,0)),""),"")</x:f>
      </x:c>
    </x:row>
    <x:row r="525">
      <x:c r="A525" s="160" t="n">
        <x:f>ROW()-1</x:f>
        <x:v>524</x:v>
      </x:c>
      <x:c r="K525" s="106" t="n"/>
      <x:c r="N525" s="180" t="n">
        <x:f>IFERROR(VALUE(B525),9999)</x:f>
        <x:v>0</x:v>
      </x:c>
      <x:c r="O525" s="180" t="str">
        <x:f>IF(AND($D525=PARAMETROS!$B$2,$F525=PARAMETROS!$B$3,$G525&lt;&gt;"",UPPER(TRIM($K525))&lt;&gt;"NO"),"SI","NO")</x:f>
        <x:v>NO</x:v>
      </x:c>
      <x:c r="P525" s="180" t="str">
        <x:f>IF($O525="SI",COUNTIFS($O$2:O525,"SI"),"")</x:f>
      </x:c>
      <x:c r="Q525" s="180" t="str">
        <x:f>IF($O525="SI",IFERROR(INDEX('ASIGNACION AUTOMATICA'!$D:$D,MATCH($G525,'ASIGNACION AUTOMATICA'!$J:$J,0)),""),"")</x:f>
      </x:c>
    </x:row>
    <x:row r="526">
      <x:c r="A526" s="160" t="n">
        <x:f>ROW()-1</x:f>
        <x:v>525</x:v>
      </x:c>
      <x:c r="K526" s="106" t="n"/>
      <x:c r="N526" s="180" t="n">
        <x:f>IFERROR(VALUE(B526),9999)</x:f>
        <x:v>0</x:v>
      </x:c>
      <x:c r="O526" s="180" t="str">
        <x:f>IF(AND($D526=PARAMETROS!$B$2,$F526=PARAMETROS!$B$3,$G526&lt;&gt;"",UPPER(TRIM($K526))&lt;&gt;"NO"),"SI","NO")</x:f>
        <x:v>NO</x:v>
      </x:c>
      <x:c r="P526" s="180" t="str">
        <x:f>IF($O526="SI",COUNTIFS($O$2:O526,"SI"),"")</x:f>
      </x:c>
      <x:c r="Q526" s="180" t="str">
        <x:f>IF($O526="SI",IFERROR(INDEX('ASIGNACION AUTOMATICA'!$D:$D,MATCH($G526,'ASIGNACION AUTOMATICA'!$J:$J,0)),""),"")</x:f>
      </x:c>
    </x:row>
    <x:row r="527">
      <x:c r="A527" s="160" t="n">
        <x:f>ROW()-1</x:f>
        <x:v>526</x:v>
      </x:c>
      <x:c r="K527" s="106" t="n"/>
      <x:c r="N527" s="180" t="n">
        <x:f>IFERROR(VALUE(B527),9999)</x:f>
        <x:v>0</x:v>
      </x:c>
      <x:c r="O527" s="180" t="str">
        <x:f>IF(AND($D527=PARAMETROS!$B$2,$F527=PARAMETROS!$B$3,$G527&lt;&gt;"",UPPER(TRIM($K527))&lt;&gt;"NO"),"SI","NO")</x:f>
        <x:v>NO</x:v>
      </x:c>
      <x:c r="P527" s="180" t="str">
        <x:f>IF($O527="SI",COUNTIFS($O$2:O527,"SI"),"")</x:f>
      </x:c>
      <x:c r="Q527" s="180" t="str">
        <x:f>IF($O527="SI",IFERROR(INDEX('ASIGNACION AUTOMATICA'!$D:$D,MATCH($G527,'ASIGNACION AUTOMATICA'!$J:$J,0)),""),"")</x:f>
      </x:c>
    </x:row>
    <x:row r="528">
      <x:c r="A528" s="160" t="n">
        <x:f>ROW()-1</x:f>
        <x:v>527</x:v>
      </x:c>
      <x:c r="K528" s="106" t="n"/>
      <x:c r="N528" s="180" t="n">
        <x:f>IFERROR(VALUE(B528),9999)</x:f>
        <x:v>0</x:v>
      </x:c>
      <x:c r="O528" s="180" t="str">
        <x:f>IF(AND($D528=PARAMETROS!$B$2,$F528=PARAMETROS!$B$3,$G528&lt;&gt;"",UPPER(TRIM($K528))&lt;&gt;"NO"),"SI","NO")</x:f>
        <x:v>NO</x:v>
      </x:c>
      <x:c r="P528" s="180" t="str">
        <x:f>IF($O528="SI",COUNTIFS($O$2:O528,"SI"),"")</x:f>
      </x:c>
      <x:c r="Q528" s="180" t="str">
        <x:f>IF($O528="SI",IFERROR(INDEX('ASIGNACION AUTOMATICA'!$D:$D,MATCH($G528,'ASIGNACION AUTOMATICA'!$J:$J,0)),""),"")</x:f>
      </x:c>
    </x:row>
    <x:row r="529">
      <x:c r="A529" s="160" t="n">
        <x:f>ROW()-1</x:f>
        <x:v>528</x:v>
      </x:c>
      <x:c r="K529" s="106" t="n"/>
      <x:c r="N529" s="180" t="n">
        <x:f>IFERROR(VALUE(B529),9999)</x:f>
        <x:v>0</x:v>
      </x:c>
      <x:c r="O529" s="180" t="str">
        <x:f>IF(AND($D529=PARAMETROS!$B$2,$F529=PARAMETROS!$B$3,$G529&lt;&gt;"",UPPER(TRIM($K529))&lt;&gt;"NO"),"SI","NO")</x:f>
        <x:v>NO</x:v>
      </x:c>
      <x:c r="P529" s="180" t="str">
        <x:f>IF($O529="SI",COUNTIFS($O$2:O529,"SI"),"")</x:f>
      </x:c>
      <x:c r="Q529" s="180" t="str">
        <x:f>IF($O529="SI",IFERROR(INDEX('ASIGNACION AUTOMATICA'!$D:$D,MATCH($G529,'ASIGNACION AUTOMATICA'!$J:$J,0)),""),"")</x:f>
      </x:c>
    </x:row>
    <x:row r="530">
      <x:c r="A530" s="160" t="n">
        <x:f>ROW()-1</x:f>
        <x:v>529</x:v>
      </x:c>
      <x:c r="K530" s="106" t="n"/>
      <x:c r="N530" s="180" t="n">
        <x:f>IFERROR(VALUE(B530),9999)</x:f>
        <x:v>0</x:v>
      </x:c>
      <x:c r="O530" s="180" t="str">
        <x:f>IF(AND($D530=PARAMETROS!$B$2,$F530=PARAMETROS!$B$3,$G530&lt;&gt;"",UPPER(TRIM($K530))&lt;&gt;"NO"),"SI","NO")</x:f>
        <x:v>NO</x:v>
      </x:c>
      <x:c r="P530" s="180" t="str">
        <x:f>IF($O530="SI",COUNTIFS($O$2:O530,"SI"),"")</x:f>
      </x:c>
      <x:c r="Q530" s="180" t="str">
        <x:f>IF($O530="SI",IFERROR(INDEX('ASIGNACION AUTOMATICA'!$D:$D,MATCH($G530,'ASIGNACION AUTOMATICA'!$J:$J,0)),""),"")</x:f>
      </x:c>
    </x:row>
    <x:row r="531">
      <x:c r="A531" s="160" t="n">
        <x:f>ROW()-1</x:f>
        <x:v>530</x:v>
      </x:c>
      <x:c r="K531" s="106" t="n"/>
      <x:c r="N531" s="180" t="n">
        <x:f>IFERROR(VALUE(B531),9999)</x:f>
        <x:v>0</x:v>
      </x:c>
      <x:c r="O531" s="180" t="str">
        <x:f>IF(AND($D531=PARAMETROS!$B$2,$F531=PARAMETROS!$B$3,$G531&lt;&gt;"",UPPER(TRIM($K531))&lt;&gt;"NO"),"SI","NO")</x:f>
        <x:v>NO</x:v>
      </x:c>
      <x:c r="P531" s="180" t="str">
        <x:f>IF($O531="SI",COUNTIFS($O$2:O531,"SI"),"")</x:f>
      </x:c>
      <x:c r="Q531" s="180" t="str">
        <x:f>IF($O531="SI",IFERROR(INDEX('ASIGNACION AUTOMATICA'!$D:$D,MATCH($G531,'ASIGNACION AUTOMATICA'!$J:$J,0)),""),"")</x:f>
      </x:c>
    </x:row>
    <x:row r="532">
      <x:c r="A532" s="160" t="n">
        <x:f>ROW()-1</x:f>
        <x:v>531</x:v>
      </x:c>
      <x:c r="K532" s="106" t="n"/>
      <x:c r="N532" s="180" t="n">
        <x:f>IFERROR(VALUE(B532),9999)</x:f>
        <x:v>0</x:v>
      </x:c>
      <x:c r="O532" s="180" t="str">
        <x:f>IF(AND($D532=PARAMETROS!$B$2,$F532=PARAMETROS!$B$3,$G532&lt;&gt;"",UPPER(TRIM($K532))&lt;&gt;"NO"),"SI","NO")</x:f>
        <x:v>NO</x:v>
      </x:c>
      <x:c r="P532" s="180" t="str">
        <x:f>IF($O532="SI",COUNTIFS($O$2:O532,"SI"),"")</x:f>
      </x:c>
      <x:c r="Q532" s="180" t="str">
        <x:f>IF($O532="SI",IFERROR(INDEX('ASIGNACION AUTOMATICA'!$D:$D,MATCH($G532,'ASIGNACION AUTOMATICA'!$J:$J,0)),""),"")</x:f>
      </x:c>
    </x:row>
    <x:row r="533">
      <x:c r="A533" s="160" t="n">
        <x:f>ROW()-1</x:f>
        <x:v>532</x:v>
      </x:c>
      <x:c r="K533" s="106" t="n"/>
      <x:c r="N533" s="180" t="n">
        <x:f>IFERROR(VALUE(B533),9999)</x:f>
        <x:v>0</x:v>
      </x:c>
      <x:c r="O533" s="180" t="str">
        <x:f>IF(AND($D533=PARAMETROS!$B$2,$F533=PARAMETROS!$B$3,$G533&lt;&gt;"",UPPER(TRIM($K533))&lt;&gt;"NO"),"SI","NO")</x:f>
        <x:v>NO</x:v>
      </x:c>
      <x:c r="P533" s="180" t="str">
        <x:f>IF($O533="SI",COUNTIFS($O$2:O533,"SI"),"")</x:f>
      </x:c>
      <x:c r="Q533" s="180" t="str">
        <x:f>IF($O533="SI",IFERROR(INDEX('ASIGNACION AUTOMATICA'!$D:$D,MATCH($G533,'ASIGNACION AUTOMATICA'!$J:$J,0)),""),"")</x:f>
      </x:c>
    </x:row>
    <x:row r="534">
      <x:c r="A534" s="160" t="n">
        <x:f>ROW()-1</x:f>
        <x:v>533</x:v>
      </x:c>
      <x:c r="K534" s="106" t="n"/>
      <x:c r="N534" s="180" t="n">
        <x:f>IFERROR(VALUE(B534),9999)</x:f>
        <x:v>0</x:v>
      </x:c>
      <x:c r="O534" s="180" t="str">
        <x:f>IF(AND($D534=PARAMETROS!$B$2,$F534=PARAMETROS!$B$3,$G534&lt;&gt;"",UPPER(TRIM($K534))&lt;&gt;"NO"),"SI","NO")</x:f>
        <x:v>NO</x:v>
      </x:c>
      <x:c r="P534" s="180" t="str">
        <x:f>IF($O534="SI",COUNTIFS($O$2:O534,"SI"),"")</x:f>
      </x:c>
      <x:c r="Q534" s="180" t="str">
        <x:f>IF($O534="SI",IFERROR(INDEX('ASIGNACION AUTOMATICA'!$D:$D,MATCH($G534,'ASIGNACION AUTOMATICA'!$J:$J,0)),""),"")</x:f>
      </x:c>
    </x:row>
    <x:row r="535">
      <x:c r="A535" s="160" t="n">
        <x:f>ROW()-1</x:f>
        <x:v>534</x:v>
      </x:c>
      <x:c r="K535" s="106" t="n"/>
      <x:c r="N535" s="180" t="n">
        <x:f>IFERROR(VALUE(B535),9999)</x:f>
        <x:v>0</x:v>
      </x:c>
      <x:c r="O535" s="180" t="str">
        <x:f>IF(AND($D535=PARAMETROS!$B$2,$F535=PARAMETROS!$B$3,$G535&lt;&gt;"",UPPER(TRIM($K535))&lt;&gt;"NO"),"SI","NO")</x:f>
        <x:v>NO</x:v>
      </x:c>
      <x:c r="P535" s="180" t="str">
        <x:f>IF($O535="SI",COUNTIFS($O$2:O535,"SI"),"")</x:f>
      </x:c>
      <x:c r="Q535" s="180" t="str">
        <x:f>IF($O535="SI",IFERROR(INDEX('ASIGNACION AUTOMATICA'!$D:$D,MATCH($G535,'ASIGNACION AUTOMATICA'!$J:$J,0)),""),"")</x:f>
      </x:c>
    </x:row>
    <x:row r="536">
      <x:c r="A536" s="160" t="n">
        <x:f>ROW()-1</x:f>
        <x:v>535</x:v>
      </x:c>
      <x:c r="K536" s="106" t="n"/>
      <x:c r="N536" s="180" t="n">
        <x:f>IFERROR(VALUE(B536),9999)</x:f>
        <x:v>0</x:v>
      </x:c>
      <x:c r="O536" s="180" t="str">
        <x:f>IF(AND($D536=PARAMETROS!$B$2,$F536=PARAMETROS!$B$3,$G536&lt;&gt;"",UPPER(TRIM($K536))&lt;&gt;"NO"),"SI","NO")</x:f>
        <x:v>NO</x:v>
      </x:c>
      <x:c r="P536" s="180" t="str">
        <x:f>IF($O536="SI",COUNTIFS($O$2:O536,"SI"),"")</x:f>
      </x:c>
      <x:c r="Q536" s="180" t="str">
        <x:f>IF($O536="SI",IFERROR(INDEX('ASIGNACION AUTOMATICA'!$D:$D,MATCH($G536,'ASIGNACION AUTOMATICA'!$J:$J,0)),""),"")</x:f>
      </x:c>
    </x:row>
    <x:row r="537">
      <x:c r="A537" s="160" t="n">
        <x:f>ROW()-1</x:f>
        <x:v>536</x:v>
      </x:c>
      <x:c r="K537" s="106" t="n"/>
      <x:c r="N537" s="180" t="n">
        <x:f>IFERROR(VALUE(B537),9999)</x:f>
        <x:v>0</x:v>
      </x:c>
      <x:c r="O537" s="180" t="str">
        <x:f>IF(AND($D537=PARAMETROS!$B$2,$F537=PARAMETROS!$B$3,$G537&lt;&gt;"",UPPER(TRIM($K537))&lt;&gt;"NO"),"SI","NO")</x:f>
        <x:v>NO</x:v>
      </x:c>
      <x:c r="P537" s="180" t="str">
        <x:f>IF($O537="SI",COUNTIFS($O$2:O537,"SI"),"")</x:f>
      </x:c>
      <x:c r="Q537" s="180" t="str">
        <x:f>IF($O537="SI",IFERROR(INDEX('ASIGNACION AUTOMATICA'!$D:$D,MATCH($G537,'ASIGNACION AUTOMATICA'!$J:$J,0)),""),"")</x:f>
      </x:c>
    </x:row>
    <x:row r="538">
      <x:c r="A538" s="160" t="n">
        <x:f>ROW()-1</x:f>
        <x:v>537</x:v>
      </x:c>
      <x:c r="K538" s="106" t="n"/>
      <x:c r="N538" s="180" t="n">
        <x:f>IFERROR(VALUE(B538),9999)</x:f>
        <x:v>0</x:v>
      </x:c>
      <x:c r="O538" s="180" t="str">
        <x:f>IF(AND($D538=PARAMETROS!$B$2,$F538=PARAMETROS!$B$3,$G538&lt;&gt;"",UPPER(TRIM($K538))&lt;&gt;"NO"),"SI","NO")</x:f>
        <x:v>NO</x:v>
      </x:c>
      <x:c r="P538" s="180" t="str">
        <x:f>IF($O538="SI",COUNTIFS($O$2:O538,"SI"),"")</x:f>
      </x:c>
      <x:c r="Q538" s="180" t="str">
        <x:f>IF($O538="SI",IFERROR(INDEX('ASIGNACION AUTOMATICA'!$D:$D,MATCH($G538,'ASIGNACION AUTOMATICA'!$J:$J,0)),""),"")</x:f>
      </x:c>
    </x:row>
    <x:row r="539">
      <x:c r="A539" s="160" t="n">
        <x:f>ROW()-1</x:f>
        <x:v>538</x:v>
      </x:c>
      <x:c r="K539" s="106" t="n"/>
      <x:c r="N539" s="180" t="n">
        <x:f>IFERROR(VALUE(B539),9999)</x:f>
        <x:v>0</x:v>
      </x:c>
      <x:c r="O539" s="180" t="str">
        <x:f>IF(AND($D539=PARAMETROS!$B$2,$F539=PARAMETROS!$B$3,$G539&lt;&gt;"",UPPER(TRIM($K539))&lt;&gt;"NO"),"SI","NO")</x:f>
        <x:v>NO</x:v>
      </x:c>
      <x:c r="P539" s="180" t="str">
        <x:f>IF($O539="SI",COUNTIFS($O$2:O539,"SI"),"")</x:f>
      </x:c>
      <x:c r="Q539" s="180" t="str">
        <x:f>IF($O539="SI",IFERROR(INDEX('ASIGNACION AUTOMATICA'!$D:$D,MATCH($G539,'ASIGNACION AUTOMATICA'!$J:$J,0)),""),"")</x:f>
      </x:c>
    </x:row>
    <x:row r="540">
      <x:c r="A540" s="160" t="n">
        <x:f>ROW()-1</x:f>
        <x:v>539</x:v>
      </x:c>
      <x:c r="K540" s="106" t="n"/>
      <x:c r="N540" s="180" t="n">
        <x:f>IFERROR(VALUE(B540),9999)</x:f>
        <x:v>0</x:v>
      </x:c>
      <x:c r="O540" s="180" t="str">
        <x:f>IF(AND($D540=PARAMETROS!$B$2,$F540=PARAMETROS!$B$3,$G540&lt;&gt;"",UPPER(TRIM($K540))&lt;&gt;"NO"),"SI","NO")</x:f>
        <x:v>NO</x:v>
      </x:c>
      <x:c r="P540" s="180" t="str">
        <x:f>IF($O540="SI",COUNTIFS($O$2:O540,"SI"),"")</x:f>
      </x:c>
      <x:c r="Q540" s="180" t="str">
        <x:f>IF($O540="SI",IFERROR(INDEX('ASIGNACION AUTOMATICA'!$D:$D,MATCH($G540,'ASIGNACION AUTOMATICA'!$J:$J,0)),""),"")</x:f>
      </x:c>
    </x:row>
    <x:row r="541">
      <x:c r="A541" s="160" t="n">
        <x:f>ROW()-1</x:f>
        <x:v>540</x:v>
      </x:c>
      <x:c r="K541" s="106" t="n"/>
      <x:c r="N541" s="180" t="n">
        <x:f>IFERROR(VALUE(B541),9999)</x:f>
        <x:v>0</x:v>
      </x:c>
      <x:c r="O541" s="180" t="str">
        <x:f>IF(AND($D541=PARAMETROS!$B$2,$F541=PARAMETROS!$B$3,$G541&lt;&gt;"",UPPER(TRIM($K541))&lt;&gt;"NO"),"SI","NO")</x:f>
        <x:v>NO</x:v>
      </x:c>
      <x:c r="P541" s="180" t="str">
        <x:f>IF($O541="SI",COUNTIFS($O$2:O541,"SI"),"")</x:f>
      </x:c>
      <x:c r="Q541" s="180" t="str">
        <x:f>IF($O541="SI",IFERROR(INDEX('ASIGNACION AUTOMATICA'!$D:$D,MATCH($G541,'ASIGNACION AUTOMATICA'!$J:$J,0)),""),"")</x:f>
      </x:c>
    </x:row>
    <x:row r="542">
      <x:c r="A542" s="160" t="n">
        <x:f>ROW()-1</x:f>
        <x:v>541</x:v>
      </x:c>
      <x:c r="K542" s="106" t="n"/>
      <x:c r="N542" s="180" t="n">
        <x:f>IFERROR(VALUE(B542),9999)</x:f>
        <x:v>0</x:v>
      </x:c>
      <x:c r="O542" s="180" t="str">
        <x:f>IF(AND($D542=PARAMETROS!$B$2,$F542=PARAMETROS!$B$3,$G542&lt;&gt;"",UPPER(TRIM($K542))&lt;&gt;"NO"),"SI","NO")</x:f>
        <x:v>NO</x:v>
      </x:c>
      <x:c r="P542" s="180" t="str">
        <x:f>IF($O542="SI",COUNTIFS($O$2:O542,"SI"),"")</x:f>
      </x:c>
      <x:c r="Q542" s="180" t="str">
        <x:f>IF($O542="SI",IFERROR(INDEX('ASIGNACION AUTOMATICA'!$D:$D,MATCH($G542,'ASIGNACION AUTOMATICA'!$J:$J,0)),""),"")</x:f>
      </x:c>
    </x:row>
    <x:row r="543">
      <x:c r="A543" s="160" t="n">
        <x:f>ROW()-1</x:f>
        <x:v>542</x:v>
      </x:c>
      <x:c r="K543" s="106" t="n"/>
      <x:c r="N543" s="180" t="n">
        <x:f>IFERROR(VALUE(B543),9999)</x:f>
        <x:v>0</x:v>
      </x:c>
      <x:c r="O543" s="180" t="str">
        <x:f>IF(AND($D543=PARAMETROS!$B$2,$F543=PARAMETROS!$B$3,$G543&lt;&gt;"",UPPER(TRIM($K543))&lt;&gt;"NO"),"SI","NO")</x:f>
        <x:v>NO</x:v>
      </x:c>
      <x:c r="P543" s="180" t="str">
        <x:f>IF($O543="SI",COUNTIFS($O$2:O543,"SI"),"")</x:f>
      </x:c>
      <x:c r="Q543" s="180" t="str">
        <x:f>IF($O543="SI",IFERROR(INDEX('ASIGNACION AUTOMATICA'!$D:$D,MATCH($G543,'ASIGNACION AUTOMATICA'!$J:$J,0)),""),"")</x:f>
      </x:c>
    </x:row>
    <x:row r="544">
      <x:c r="A544" s="160" t="n">
        <x:f>ROW()-1</x:f>
        <x:v>543</x:v>
      </x:c>
      <x:c r="K544" s="106" t="n"/>
      <x:c r="N544" s="180" t="n">
        <x:f>IFERROR(VALUE(B544),9999)</x:f>
        <x:v>0</x:v>
      </x:c>
      <x:c r="O544" s="180" t="str">
        <x:f>IF(AND($D544=PARAMETROS!$B$2,$F544=PARAMETROS!$B$3,$G544&lt;&gt;"",UPPER(TRIM($K544))&lt;&gt;"NO"),"SI","NO")</x:f>
        <x:v>NO</x:v>
      </x:c>
      <x:c r="P544" s="180" t="str">
        <x:f>IF($O544="SI",COUNTIFS($O$2:O544,"SI"),"")</x:f>
      </x:c>
      <x:c r="Q544" s="180" t="str">
        <x:f>IF($O544="SI",IFERROR(INDEX('ASIGNACION AUTOMATICA'!$D:$D,MATCH($G544,'ASIGNACION AUTOMATICA'!$J:$J,0)),""),"")</x:f>
      </x:c>
    </x:row>
    <x:row r="545">
      <x:c r="A545" s="160" t="n">
        <x:f>ROW()-1</x:f>
        <x:v>544</x:v>
      </x:c>
      <x:c r="K545" s="106" t="n"/>
      <x:c r="N545" s="180" t="n">
        <x:f>IFERROR(VALUE(B545),9999)</x:f>
        <x:v>0</x:v>
      </x:c>
      <x:c r="O545" s="180" t="str">
        <x:f>IF(AND($D545=PARAMETROS!$B$2,$F545=PARAMETROS!$B$3,$G545&lt;&gt;"",UPPER(TRIM($K545))&lt;&gt;"NO"),"SI","NO")</x:f>
        <x:v>NO</x:v>
      </x:c>
      <x:c r="P545" s="180" t="str">
        <x:f>IF($O545="SI",COUNTIFS($O$2:O545,"SI"),"")</x:f>
      </x:c>
      <x:c r="Q545" s="180" t="str">
        <x:f>IF($O545="SI",IFERROR(INDEX('ASIGNACION AUTOMATICA'!$D:$D,MATCH($G545,'ASIGNACION AUTOMATICA'!$J:$J,0)),""),"")</x:f>
      </x:c>
    </x:row>
    <x:row r="546">
      <x:c r="A546" s="160" t="n">
        <x:f>ROW()-1</x:f>
        <x:v>545</x:v>
      </x:c>
      <x:c r="K546" s="106" t="n"/>
      <x:c r="N546" s="180" t="n">
        <x:f>IFERROR(VALUE(B546),9999)</x:f>
        <x:v>0</x:v>
      </x:c>
      <x:c r="O546" s="180" t="str">
        <x:f>IF(AND($D546=PARAMETROS!$B$2,$F546=PARAMETROS!$B$3,$G546&lt;&gt;"",UPPER(TRIM($K546))&lt;&gt;"NO"),"SI","NO")</x:f>
        <x:v>NO</x:v>
      </x:c>
      <x:c r="P546" s="180" t="str">
        <x:f>IF($O546="SI",COUNTIFS($O$2:O546,"SI"),"")</x:f>
      </x:c>
      <x:c r="Q546" s="180" t="str">
        <x:f>IF($O546="SI",IFERROR(INDEX('ASIGNACION AUTOMATICA'!$D:$D,MATCH($G546,'ASIGNACION AUTOMATICA'!$J:$J,0)),""),"")</x:f>
      </x:c>
    </x:row>
    <x:row r="547">
      <x:c r="A547" s="160" t="n">
        <x:f>ROW()-1</x:f>
        <x:v>546</x:v>
      </x:c>
      <x:c r="K547" s="106" t="n"/>
      <x:c r="N547" s="180" t="n">
        <x:f>IFERROR(VALUE(B547),9999)</x:f>
        <x:v>0</x:v>
      </x:c>
      <x:c r="O547" s="180" t="str">
        <x:f>IF(AND($D547=PARAMETROS!$B$2,$F547=PARAMETROS!$B$3,$G547&lt;&gt;"",UPPER(TRIM($K547))&lt;&gt;"NO"),"SI","NO")</x:f>
        <x:v>NO</x:v>
      </x:c>
      <x:c r="P547" s="180" t="str">
        <x:f>IF($O547="SI",COUNTIFS($O$2:O547,"SI"),"")</x:f>
      </x:c>
      <x:c r="Q547" s="180" t="str">
        <x:f>IF($O547="SI",IFERROR(INDEX('ASIGNACION AUTOMATICA'!$D:$D,MATCH($G547,'ASIGNACION AUTOMATICA'!$J:$J,0)),""),"")</x:f>
      </x:c>
    </x:row>
    <x:row r="548">
      <x:c r="A548" s="160" t="n">
        <x:f>ROW()-1</x:f>
        <x:v>547</x:v>
      </x:c>
      <x:c r="K548" s="106" t="n"/>
      <x:c r="N548" s="180" t="n">
        <x:f>IFERROR(VALUE(B548),9999)</x:f>
        <x:v>0</x:v>
      </x:c>
      <x:c r="O548" s="180" t="str">
        <x:f>IF(AND($D548=PARAMETROS!$B$2,$F548=PARAMETROS!$B$3,$G548&lt;&gt;"",UPPER(TRIM($K548))&lt;&gt;"NO"),"SI","NO")</x:f>
        <x:v>NO</x:v>
      </x:c>
      <x:c r="P548" s="180" t="str">
        <x:f>IF($O548="SI",COUNTIFS($O$2:O548,"SI"),"")</x:f>
      </x:c>
      <x:c r="Q548" s="180" t="str">
        <x:f>IF($O548="SI",IFERROR(INDEX('ASIGNACION AUTOMATICA'!$D:$D,MATCH($G548,'ASIGNACION AUTOMATICA'!$J:$J,0)),""),"")</x:f>
      </x:c>
    </x:row>
    <x:row r="549">
      <x:c r="A549" s="160" t="n">
        <x:f>ROW()-1</x:f>
        <x:v>548</x:v>
      </x:c>
      <x:c r="K549" s="106" t="n"/>
      <x:c r="N549" s="180" t="n">
        <x:f>IFERROR(VALUE(B549),9999)</x:f>
        <x:v>0</x:v>
      </x:c>
      <x:c r="O549" s="180" t="str">
        <x:f>IF(AND($D549=PARAMETROS!$B$2,$F549=PARAMETROS!$B$3,$G549&lt;&gt;"",UPPER(TRIM($K549))&lt;&gt;"NO"),"SI","NO")</x:f>
        <x:v>NO</x:v>
      </x:c>
      <x:c r="P549" s="180" t="str">
        <x:f>IF($O549="SI",COUNTIFS($O$2:O549,"SI"),"")</x:f>
      </x:c>
      <x:c r="Q549" s="180" t="str">
        <x:f>IF($O549="SI",IFERROR(INDEX('ASIGNACION AUTOMATICA'!$D:$D,MATCH($G549,'ASIGNACION AUTOMATICA'!$J:$J,0)),""),"")</x:f>
      </x:c>
    </x:row>
    <x:row r="550">
      <x:c r="A550" s="160" t="n">
        <x:f>ROW()-1</x:f>
        <x:v>549</x:v>
      </x:c>
      <x:c r="K550" s="106" t="n"/>
      <x:c r="N550" s="180" t="n">
        <x:f>IFERROR(VALUE(B550),9999)</x:f>
        <x:v>0</x:v>
      </x:c>
      <x:c r="O550" s="180" t="str">
        <x:f>IF(AND($D550=PARAMETROS!$B$2,$F550=PARAMETROS!$B$3,$G550&lt;&gt;"",UPPER(TRIM($K550))&lt;&gt;"NO"),"SI","NO")</x:f>
        <x:v>NO</x:v>
      </x:c>
      <x:c r="P550" s="180" t="str">
        <x:f>IF($O550="SI",COUNTIFS($O$2:O550,"SI"),"")</x:f>
      </x:c>
      <x:c r="Q550" s="180" t="str">
        <x:f>IF($O550="SI",IFERROR(INDEX('ASIGNACION AUTOMATICA'!$D:$D,MATCH($G550,'ASIGNACION AUTOMATICA'!$J:$J,0)),""),"")</x:f>
      </x:c>
    </x:row>
    <x:row r="551">
      <x:c r="A551" s="160" t="n">
        <x:f>ROW()-1</x:f>
        <x:v>550</x:v>
      </x:c>
      <x:c r="K551" s="106" t="n"/>
      <x:c r="N551" s="180" t="n">
        <x:f>IFERROR(VALUE(B551),9999)</x:f>
        <x:v>0</x:v>
      </x:c>
      <x:c r="O551" s="180" t="str">
        <x:f>IF(AND($D551=PARAMETROS!$B$2,$F551=PARAMETROS!$B$3,$G551&lt;&gt;"",UPPER(TRIM($K551))&lt;&gt;"NO"),"SI","NO")</x:f>
        <x:v>NO</x:v>
      </x:c>
      <x:c r="P551" s="180" t="str">
        <x:f>IF($O551="SI",COUNTIFS($O$2:O551,"SI"),"")</x:f>
      </x:c>
      <x:c r="Q551" s="180" t="str">
        <x:f>IF($O551="SI",IFERROR(INDEX('ASIGNACION AUTOMATICA'!$D:$D,MATCH($G551,'ASIGNACION AUTOMATICA'!$J:$J,0)),""),"")</x:f>
      </x:c>
    </x:row>
    <x:row r="552">
      <x:c r="A552" s="160" t="n">
        <x:f>ROW()-1</x:f>
        <x:v>551</x:v>
      </x:c>
      <x:c r="K552" s="106" t="n"/>
      <x:c r="N552" s="180" t="n">
        <x:f>IFERROR(VALUE(B552),9999)</x:f>
        <x:v>0</x:v>
      </x:c>
      <x:c r="O552" s="180" t="str">
        <x:f>IF(AND($D552=PARAMETROS!$B$2,$F552=PARAMETROS!$B$3,$G552&lt;&gt;"",UPPER(TRIM($K552))&lt;&gt;"NO"),"SI","NO")</x:f>
        <x:v>NO</x:v>
      </x:c>
      <x:c r="P552" s="180" t="str">
        <x:f>IF($O552="SI",COUNTIFS($O$2:O552,"SI"),"")</x:f>
      </x:c>
      <x:c r="Q552" s="180" t="str">
        <x:f>IF($O552="SI",IFERROR(INDEX('ASIGNACION AUTOMATICA'!$D:$D,MATCH($G552,'ASIGNACION AUTOMATICA'!$J:$J,0)),""),"")</x:f>
      </x:c>
    </x:row>
    <x:row r="553">
      <x:c r="A553" s="160" t="n">
        <x:f>ROW()-1</x:f>
        <x:v>552</x:v>
      </x:c>
      <x:c r="K553" s="106" t="n"/>
      <x:c r="N553" s="180" t="n">
        <x:f>IFERROR(VALUE(B553),9999)</x:f>
        <x:v>0</x:v>
      </x:c>
      <x:c r="O553" s="180" t="str">
        <x:f>IF(AND($D553=PARAMETROS!$B$2,$F553=PARAMETROS!$B$3,$G553&lt;&gt;"",UPPER(TRIM($K553))&lt;&gt;"NO"),"SI","NO")</x:f>
        <x:v>NO</x:v>
      </x:c>
      <x:c r="P553" s="180" t="str">
        <x:f>IF($O553="SI",COUNTIFS($O$2:O553,"SI"),"")</x:f>
      </x:c>
      <x:c r="Q553" s="180" t="str">
        <x:f>IF($O553="SI",IFERROR(INDEX('ASIGNACION AUTOMATICA'!$D:$D,MATCH($G553,'ASIGNACION AUTOMATICA'!$J:$J,0)),""),"")</x:f>
      </x:c>
    </x:row>
    <x:row r="554">
      <x:c r="A554" s="160" t="n">
        <x:f>ROW()-1</x:f>
        <x:v>553</x:v>
      </x:c>
      <x:c r="K554" s="106" t="n"/>
      <x:c r="N554" s="180" t="n">
        <x:f>IFERROR(VALUE(B554),9999)</x:f>
        <x:v>0</x:v>
      </x:c>
      <x:c r="O554" s="180" t="str">
        <x:f>IF(AND($D554=PARAMETROS!$B$2,$F554=PARAMETROS!$B$3,$G554&lt;&gt;"",UPPER(TRIM($K554))&lt;&gt;"NO"),"SI","NO")</x:f>
        <x:v>NO</x:v>
      </x:c>
      <x:c r="P554" s="180" t="str">
        <x:f>IF($O554="SI",COUNTIFS($O$2:O554,"SI"),"")</x:f>
      </x:c>
      <x:c r="Q554" s="180" t="str">
        <x:f>IF($O554="SI",IFERROR(INDEX('ASIGNACION AUTOMATICA'!$D:$D,MATCH($G554,'ASIGNACION AUTOMATICA'!$J:$J,0)),""),"")</x:f>
      </x:c>
    </x:row>
    <x:row r="555">
      <x:c r="A555" s="160" t="n">
        <x:f>ROW()-1</x:f>
        <x:v>554</x:v>
      </x:c>
      <x:c r="K555" s="106" t="n"/>
      <x:c r="N555" s="180" t="n">
        <x:f>IFERROR(VALUE(B555),9999)</x:f>
        <x:v>0</x:v>
      </x:c>
      <x:c r="O555" s="180" t="str">
        <x:f>IF(AND($D555=PARAMETROS!$B$2,$F555=PARAMETROS!$B$3,$G555&lt;&gt;"",UPPER(TRIM($K555))&lt;&gt;"NO"),"SI","NO")</x:f>
        <x:v>NO</x:v>
      </x:c>
      <x:c r="P555" s="180" t="str">
        <x:f>IF($O555="SI",COUNTIFS($O$2:O555,"SI"),"")</x:f>
      </x:c>
      <x:c r="Q555" s="180" t="str">
        <x:f>IF($O555="SI",IFERROR(INDEX('ASIGNACION AUTOMATICA'!$D:$D,MATCH($G555,'ASIGNACION AUTOMATICA'!$J:$J,0)),""),"")</x:f>
      </x:c>
    </x:row>
    <x:row r="556">
      <x:c r="A556" s="160" t="n">
        <x:f>ROW()-1</x:f>
        <x:v>555</x:v>
      </x:c>
      <x:c r="K556" s="106" t="n"/>
      <x:c r="N556" s="180" t="n">
        <x:f>IFERROR(VALUE(B556),9999)</x:f>
        <x:v>0</x:v>
      </x:c>
      <x:c r="O556" s="180" t="str">
        <x:f>IF(AND($D556=PARAMETROS!$B$2,$F556=PARAMETROS!$B$3,$G556&lt;&gt;"",UPPER(TRIM($K556))&lt;&gt;"NO"),"SI","NO")</x:f>
        <x:v>NO</x:v>
      </x:c>
      <x:c r="P556" s="180" t="str">
        <x:f>IF($O556="SI",COUNTIFS($O$2:O556,"SI"),"")</x:f>
      </x:c>
      <x:c r="Q556" s="180" t="str">
        <x:f>IF($O556="SI",IFERROR(INDEX('ASIGNACION AUTOMATICA'!$D:$D,MATCH($G556,'ASIGNACION AUTOMATICA'!$J:$J,0)),""),"")</x:f>
      </x:c>
    </x:row>
    <x:row r="557">
      <x:c r="A557" s="160" t="n">
        <x:f>ROW()-1</x:f>
        <x:v>556</x:v>
      </x:c>
      <x:c r="K557" s="106" t="n"/>
      <x:c r="N557" s="180" t="n">
        <x:f>IFERROR(VALUE(B557),9999)</x:f>
        <x:v>0</x:v>
      </x:c>
      <x:c r="O557" s="180" t="str">
        <x:f>IF(AND($D557=PARAMETROS!$B$2,$F557=PARAMETROS!$B$3,$G557&lt;&gt;"",UPPER(TRIM($K557))&lt;&gt;"NO"),"SI","NO")</x:f>
        <x:v>NO</x:v>
      </x:c>
      <x:c r="P557" s="180" t="str">
        <x:f>IF($O557="SI",COUNTIFS($O$2:O557,"SI"),"")</x:f>
      </x:c>
      <x:c r="Q557" s="180" t="str">
        <x:f>IF($O557="SI",IFERROR(INDEX('ASIGNACION AUTOMATICA'!$D:$D,MATCH($G557,'ASIGNACION AUTOMATICA'!$J:$J,0)),""),"")</x:f>
      </x:c>
    </x:row>
    <x:row r="558">
      <x:c r="A558" s="160" t="n">
        <x:f>ROW()-1</x:f>
        <x:v>557</x:v>
      </x:c>
      <x:c r="K558" s="106" t="n"/>
      <x:c r="N558" s="180" t="n">
        <x:f>IFERROR(VALUE(B558),9999)</x:f>
        <x:v>0</x:v>
      </x:c>
      <x:c r="O558" s="180" t="str">
        <x:f>IF(AND($D558=PARAMETROS!$B$2,$F558=PARAMETROS!$B$3,$G558&lt;&gt;"",UPPER(TRIM($K558))&lt;&gt;"NO"),"SI","NO")</x:f>
        <x:v>NO</x:v>
      </x:c>
      <x:c r="P558" s="180" t="str">
        <x:f>IF($O558="SI",COUNTIFS($O$2:O558,"SI"),"")</x:f>
      </x:c>
      <x:c r="Q558" s="180" t="str">
        <x:f>IF($O558="SI",IFERROR(INDEX('ASIGNACION AUTOMATICA'!$D:$D,MATCH($G558,'ASIGNACION AUTOMATICA'!$J:$J,0)),""),"")</x:f>
      </x:c>
    </x:row>
    <x:row r="559">
      <x:c r="A559" s="160" t="n">
        <x:f>ROW()-1</x:f>
        <x:v>558</x:v>
      </x:c>
      <x:c r="K559" s="106" t="n"/>
      <x:c r="N559" s="180" t="n">
        <x:f>IFERROR(VALUE(B559),9999)</x:f>
        <x:v>0</x:v>
      </x:c>
      <x:c r="O559" s="180" t="str">
        <x:f>IF(AND($D559=PARAMETROS!$B$2,$F559=PARAMETROS!$B$3,$G559&lt;&gt;"",UPPER(TRIM($K559))&lt;&gt;"NO"),"SI","NO")</x:f>
        <x:v>NO</x:v>
      </x:c>
      <x:c r="P559" s="180" t="str">
        <x:f>IF($O559="SI",COUNTIFS($O$2:O559,"SI"),"")</x:f>
      </x:c>
      <x:c r="Q559" s="180" t="str">
        <x:f>IF($O559="SI",IFERROR(INDEX('ASIGNACION AUTOMATICA'!$D:$D,MATCH($G559,'ASIGNACION AUTOMATICA'!$J:$J,0)),""),"")</x:f>
      </x:c>
    </x:row>
    <x:row r="560">
      <x:c r="A560" s="160" t="n">
        <x:f>ROW()-1</x:f>
        <x:v>559</x:v>
      </x:c>
      <x:c r="K560" s="106" t="n"/>
      <x:c r="N560" s="180" t="n">
        <x:f>IFERROR(VALUE(B560),9999)</x:f>
        <x:v>0</x:v>
      </x:c>
      <x:c r="O560" s="180" t="str">
        <x:f>IF(AND($D560=PARAMETROS!$B$2,$F560=PARAMETROS!$B$3,$G560&lt;&gt;"",UPPER(TRIM($K560))&lt;&gt;"NO"),"SI","NO")</x:f>
        <x:v>NO</x:v>
      </x:c>
      <x:c r="P560" s="180" t="str">
        <x:f>IF($O560="SI",COUNTIFS($O$2:O560,"SI"),"")</x:f>
      </x:c>
      <x:c r="Q560" s="180" t="str">
        <x:f>IF($O560="SI",IFERROR(INDEX('ASIGNACION AUTOMATICA'!$D:$D,MATCH($G560,'ASIGNACION AUTOMATICA'!$J:$J,0)),""),"")</x:f>
      </x:c>
    </x:row>
    <x:row r="561">
      <x:c r="A561" s="160" t="n">
        <x:f>ROW()-1</x:f>
        <x:v>560</x:v>
      </x:c>
      <x:c r="K561" s="106" t="n"/>
      <x:c r="N561" s="180" t="n">
        <x:f>IFERROR(VALUE(B561),9999)</x:f>
        <x:v>0</x:v>
      </x:c>
      <x:c r="O561" s="180" t="str">
        <x:f>IF(AND($D561=PARAMETROS!$B$2,$F561=PARAMETROS!$B$3,$G561&lt;&gt;"",UPPER(TRIM($K561))&lt;&gt;"NO"),"SI","NO")</x:f>
        <x:v>NO</x:v>
      </x:c>
      <x:c r="P561" s="180" t="str">
        <x:f>IF($O561="SI",COUNTIFS($O$2:O561,"SI"),"")</x:f>
      </x:c>
      <x:c r="Q561" s="180" t="str">
        <x:f>IF($O561="SI",IFERROR(INDEX('ASIGNACION AUTOMATICA'!$D:$D,MATCH($G561,'ASIGNACION AUTOMATICA'!$J:$J,0)),""),"")</x:f>
      </x:c>
    </x:row>
    <x:row r="562">
      <x:c r="A562" s="160" t="n">
        <x:f>ROW()-1</x:f>
        <x:v>561</x:v>
      </x:c>
      <x:c r="K562" s="106" t="n"/>
      <x:c r="N562" s="180" t="n">
        <x:f>IFERROR(VALUE(B562),9999)</x:f>
        <x:v>0</x:v>
      </x:c>
      <x:c r="O562" s="180" t="str">
        <x:f>IF(AND($D562=PARAMETROS!$B$2,$F562=PARAMETROS!$B$3,$G562&lt;&gt;"",UPPER(TRIM($K562))&lt;&gt;"NO"),"SI","NO")</x:f>
        <x:v>NO</x:v>
      </x:c>
      <x:c r="P562" s="180" t="str">
        <x:f>IF($O562="SI",COUNTIFS($O$2:O562,"SI"),"")</x:f>
      </x:c>
      <x:c r="Q562" s="180" t="str">
        <x:f>IF($O562="SI",IFERROR(INDEX('ASIGNACION AUTOMATICA'!$D:$D,MATCH($G562,'ASIGNACION AUTOMATICA'!$J:$J,0)),""),"")</x:f>
      </x:c>
    </x:row>
    <x:row r="563">
      <x:c r="A563" s="160" t="n">
        <x:f>ROW()-1</x:f>
        <x:v>562</x:v>
      </x:c>
      <x:c r="K563" s="106" t="n"/>
      <x:c r="N563" s="180" t="n">
        <x:f>IFERROR(VALUE(B563),9999)</x:f>
        <x:v>0</x:v>
      </x:c>
      <x:c r="O563" s="180" t="str">
        <x:f>IF(AND($D563=PARAMETROS!$B$2,$F563=PARAMETROS!$B$3,$G563&lt;&gt;"",UPPER(TRIM($K563))&lt;&gt;"NO"),"SI","NO")</x:f>
        <x:v>NO</x:v>
      </x:c>
      <x:c r="P563" s="180" t="str">
        <x:f>IF($O563="SI",COUNTIFS($O$2:O563,"SI"),"")</x:f>
      </x:c>
      <x:c r="Q563" s="180" t="str">
        <x:f>IF($O563="SI",IFERROR(INDEX('ASIGNACION AUTOMATICA'!$D:$D,MATCH($G563,'ASIGNACION AUTOMATICA'!$J:$J,0)),""),"")</x:f>
      </x:c>
    </x:row>
    <x:row r="564">
      <x:c r="A564" s="160" t="n">
        <x:f>ROW()-1</x:f>
        <x:v>563</x:v>
      </x:c>
      <x:c r="K564" s="106" t="n"/>
      <x:c r="N564" s="180" t="n">
        <x:f>IFERROR(VALUE(B564),9999)</x:f>
        <x:v>0</x:v>
      </x:c>
      <x:c r="O564" s="180" t="str">
        <x:f>IF(AND($D564=PARAMETROS!$B$2,$F564=PARAMETROS!$B$3,$G564&lt;&gt;"",UPPER(TRIM($K564))&lt;&gt;"NO"),"SI","NO")</x:f>
        <x:v>NO</x:v>
      </x:c>
      <x:c r="P564" s="180" t="str">
        <x:f>IF($O564="SI",COUNTIFS($O$2:O564,"SI"),"")</x:f>
      </x:c>
      <x:c r="Q564" s="180" t="str">
        <x:f>IF($O564="SI",IFERROR(INDEX('ASIGNACION AUTOMATICA'!$D:$D,MATCH($G564,'ASIGNACION AUTOMATICA'!$J:$J,0)),""),"")</x:f>
      </x:c>
    </x:row>
    <x:row r="565">
      <x:c r="A565" s="160" t="n">
        <x:f>ROW()-1</x:f>
        <x:v>564</x:v>
      </x:c>
      <x:c r="K565" s="106" t="n"/>
      <x:c r="N565" s="180" t="n">
        <x:f>IFERROR(VALUE(B565),9999)</x:f>
        <x:v>0</x:v>
      </x:c>
      <x:c r="O565" s="180" t="str">
        <x:f>IF(AND($D565=PARAMETROS!$B$2,$F565=PARAMETROS!$B$3,$G565&lt;&gt;"",UPPER(TRIM($K565))&lt;&gt;"NO"),"SI","NO")</x:f>
        <x:v>NO</x:v>
      </x:c>
      <x:c r="P565" s="180" t="str">
        <x:f>IF($O565="SI",COUNTIFS($O$2:O565,"SI"),"")</x:f>
      </x:c>
      <x:c r="Q565" s="180" t="str">
        <x:f>IF($O565="SI",IFERROR(INDEX('ASIGNACION AUTOMATICA'!$D:$D,MATCH($G565,'ASIGNACION AUTOMATICA'!$J:$J,0)),""),"")</x:f>
      </x:c>
    </x:row>
    <x:row r="566">
      <x:c r="A566" s="160" t="n">
        <x:f>ROW()-1</x:f>
        <x:v>565</x:v>
      </x:c>
      <x:c r="K566" s="106" t="n"/>
      <x:c r="N566" s="180" t="n">
        <x:f>IFERROR(VALUE(B566),9999)</x:f>
        <x:v>0</x:v>
      </x:c>
      <x:c r="O566" s="180" t="str">
        <x:f>IF(AND($D566=PARAMETROS!$B$2,$F566=PARAMETROS!$B$3,$G566&lt;&gt;"",UPPER(TRIM($K566))&lt;&gt;"NO"),"SI","NO")</x:f>
        <x:v>NO</x:v>
      </x:c>
      <x:c r="P566" s="180" t="str">
        <x:f>IF($O566="SI",COUNTIFS($O$2:O566,"SI"),"")</x:f>
      </x:c>
      <x:c r="Q566" s="180" t="str">
        <x:f>IF($O566="SI",IFERROR(INDEX('ASIGNACION AUTOMATICA'!$D:$D,MATCH($G566,'ASIGNACION AUTOMATICA'!$J:$J,0)),""),"")</x:f>
      </x:c>
    </x:row>
    <x:row r="567">
      <x:c r="A567" s="160" t="n">
        <x:f>ROW()-1</x:f>
        <x:v>566</x:v>
      </x:c>
      <x:c r="K567" s="106" t="n"/>
      <x:c r="N567" s="180" t="n">
        <x:f>IFERROR(VALUE(B567),9999)</x:f>
        <x:v>0</x:v>
      </x:c>
      <x:c r="O567" s="180" t="str">
        <x:f>IF(AND($D567=PARAMETROS!$B$2,$F567=PARAMETROS!$B$3,$G567&lt;&gt;"",UPPER(TRIM($K567))&lt;&gt;"NO"),"SI","NO")</x:f>
        <x:v>NO</x:v>
      </x:c>
      <x:c r="P567" s="180" t="str">
        <x:f>IF($O567="SI",COUNTIFS($O$2:O567,"SI"),"")</x:f>
      </x:c>
      <x:c r="Q567" s="180" t="str">
        <x:f>IF($O567="SI",IFERROR(INDEX('ASIGNACION AUTOMATICA'!$D:$D,MATCH($G567,'ASIGNACION AUTOMATICA'!$J:$J,0)),""),"")</x:f>
      </x:c>
    </x:row>
    <x:row r="568">
      <x:c r="A568" s="160" t="n">
        <x:f>ROW()-1</x:f>
        <x:v>567</x:v>
      </x:c>
      <x:c r="K568" s="106" t="n"/>
      <x:c r="N568" s="180" t="n">
        <x:f>IFERROR(VALUE(B568),9999)</x:f>
        <x:v>0</x:v>
      </x:c>
      <x:c r="O568" s="180" t="str">
        <x:f>IF(AND($D568=PARAMETROS!$B$2,$F568=PARAMETROS!$B$3,$G568&lt;&gt;"",UPPER(TRIM($K568))&lt;&gt;"NO"),"SI","NO")</x:f>
        <x:v>NO</x:v>
      </x:c>
      <x:c r="P568" s="180" t="str">
        <x:f>IF($O568="SI",COUNTIFS($O$2:O568,"SI"),"")</x:f>
      </x:c>
      <x:c r="Q568" s="180" t="str">
        <x:f>IF($O568="SI",IFERROR(INDEX('ASIGNACION AUTOMATICA'!$D:$D,MATCH($G568,'ASIGNACION AUTOMATICA'!$J:$J,0)),""),"")</x:f>
      </x:c>
    </x:row>
    <x:row r="569">
      <x:c r="A569" s="160" t="n">
        <x:f>ROW()-1</x:f>
        <x:v>568</x:v>
      </x:c>
      <x:c r="K569" s="106" t="n"/>
      <x:c r="N569" s="180" t="n">
        <x:f>IFERROR(VALUE(B569),9999)</x:f>
        <x:v>0</x:v>
      </x:c>
      <x:c r="O569" s="180" t="str">
        <x:f>IF(AND($D569=PARAMETROS!$B$2,$F569=PARAMETROS!$B$3,$G569&lt;&gt;"",UPPER(TRIM($K569))&lt;&gt;"NO"),"SI","NO")</x:f>
        <x:v>NO</x:v>
      </x:c>
      <x:c r="P569" s="180" t="str">
        <x:f>IF($O569="SI",COUNTIFS($O$2:O569,"SI"),"")</x:f>
      </x:c>
      <x:c r="Q569" s="180" t="str">
        <x:f>IF($O569="SI",IFERROR(INDEX('ASIGNACION AUTOMATICA'!$D:$D,MATCH($G569,'ASIGNACION AUTOMATICA'!$J:$J,0)),""),"")</x:f>
      </x:c>
    </x:row>
    <x:row r="570">
      <x:c r="A570" s="160" t="n">
        <x:f>ROW()-1</x:f>
        <x:v>569</x:v>
      </x:c>
      <x:c r="K570" s="106" t="n"/>
      <x:c r="N570" s="180" t="n">
        <x:f>IFERROR(VALUE(B570),9999)</x:f>
        <x:v>0</x:v>
      </x:c>
      <x:c r="O570" s="180" t="str">
        <x:f>IF(AND($D570=PARAMETROS!$B$2,$F570=PARAMETROS!$B$3,$G570&lt;&gt;"",UPPER(TRIM($K570))&lt;&gt;"NO"),"SI","NO")</x:f>
        <x:v>NO</x:v>
      </x:c>
      <x:c r="P570" s="180" t="str">
        <x:f>IF($O570="SI",COUNTIFS($O$2:O570,"SI"),"")</x:f>
      </x:c>
      <x:c r="Q570" s="180" t="str">
        <x:f>IF($O570="SI",IFERROR(INDEX('ASIGNACION AUTOMATICA'!$D:$D,MATCH($G570,'ASIGNACION AUTOMATICA'!$J:$J,0)),""),"")</x:f>
      </x:c>
    </x:row>
    <x:row r="571">
      <x:c r="A571" s="160" t="n">
        <x:f>ROW()-1</x:f>
        <x:v>570</x:v>
      </x:c>
      <x:c r="K571" s="106" t="n"/>
      <x:c r="N571" s="180" t="n">
        <x:f>IFERROR(VALUE(B571),9999)</x:f>
        <x:v>0</x:v>
      </x:c>
      <x:c r="O571" s="180" t="str">
        <x:f>IF(AND($D571=PARAMETROS!$B$2,$F571=PARAMETROS!$B$3,$G571&lt;&gt;"",UPPER(TRIM($K571))&lt;&gt;"NO"),"SI","NO")</x:f>
        <x:v>NO</x:v>
      </x:c>
      <x:c r="P571" s="180" t="str">
        <x:f>IF($O571="SI",COUNTIFS($O$2:O571,"SI"),"")</x:f>
      </x:c>
      <x:c r="Q571" s="180" t="str">
        <x:f>IF($O571="SI",IFERROR(INDEX('ASIGNACION AUTOMATICA'!$D:$D,MATCH($G571,'ASIGNACION AUTOMATICA'!$J:$J,0)),""),"")</x:f>
      </x:c>
    </x:row>
    <x:row r="572">
      <x:c r="A572" s="160" t="n">
        <x:f>ROW()-1</x:f>
        <x:v>571</x:v>
      </x:c>
      <x:c r="K572" s="106" t="n"/>
      <x:c r="N572" s="180" t="n">
        <x:f>IFERROR(VALUE(B572),9999)</x:f>
        <x:v>0</x:v>
      </x:c>
      <x:c r="O572" s="180" t="str">
        <x:f>IF(AND($D572=PARAMETROS!$B$2,$F572=PARAMETROS!$B$3,$G572&lt;&gt;"",UPPER(TRIM($K572))&lt;&gt;"NO"),"SI","NO")</x:f>
        <x:v>NO</x:v>
      </x:c>
      <x:c r="P572" s="180" t="str">
        <x:f>IF($O572="SI",COUNTIFS($O$2:O572,"SI"),"")</x:f>
      </x:c>
      <x:c r="Q572" s="180" t="str">
        <x:f>IF($O572="SI",IFERROR(INDEX('ASIGNACION AUTOMATICA'!$D:$D,MATCH($G572,'ASIGNACION AUTOMATICA'!$J:$J,0)),""),"")</x:f>
      </x:c>
    </x:row>
    <x:row r="573">
      <x:c r="A573" s="160" t="n">
        <x:f>ROW()-1</x:f>
        <x:v>572</x:v>
      </x:c>
      <x:c r="K573" s="106" t="n"/>
      <x:c r="N573" s="180" t="n">
        <x:f>IFERROR(VALUE(B573),9999)</x:f>
        <x:v>0</x:v>
      </x:c>
      <x:c r="O573" s="180" t="str">
        <x:f>IF(AND($D573=PARAMETROS!$B$2,$F573=PARAMETROS!$B$3,$G573&lt;&gt;"",UPPER(TRIM($K573))&lt;&gt;"NO"),"SI","NO")</x:f>
        <x:v>NO</x:v>
      </x:c>
      <x:c r="P573" s="180" t="str">
        <x:f>IF($O573="SI",COUNTIFS($O$2:O573,"SI"),"")</x:f>
      </x:c>
      <x:c r="Q573" s="180" t="str">
        <x:f>IF($O573="SI",IFERROR(INDEX('ASIGNACION AUTOMATICA'!$D:$D,MATCH($G573,'ASIGNACION AUTOMATICA'!$J:$J,0)),""),"")</x:f>
      </x:c>
    </x:row>
    <x:row r="574">
      <x:c r="A574" s="160" t="n">
        <x:f>ROW()-1</x:f>
        <x:v>573</x:v>
      </x:c>
      <x:c r="K574" s="106" t="n"/>
      <x:c r="N574" s="180" t="n">
        <x:f>IFERROR(VALUE(B574),9999)</x:f>
        <x:v>0</x:v>
      </x:c>
      <x:c r="O574" s="180" t="str">
        <x:f>IF(AND($D574=PARAMETROS!$B$2,$F574=PARAMETROS!$B$3,$G574&lt;&gt;"",UPPER(TRIM($K574))&lt;&gt;"NO"),"SI","NO")</x:f>
        <x:v>NO</x:v>
      </x:c>
      <x:c r="P574" s="180" t="str">
        <x:f>IF($O574="SI",COUNTIFS($O$2:O574,"SI"),"")</x:f>
      </x:c>
      <x:c r="Q574" s="180" t="str">
        <x:f>IF($O574="SI",IFERROR(INDEX('ASIGNACION AUTOMATICA'!$D:$D,MATCH($G574,'ASIGNACION AUTOMATICA'!$J:$J,0)),""),"")</x:f>
      </x:c>
    </x:row>
    <x:row r="575">
      <x:c r="A575" s="160" t="n">
        <x:f>ROW()-1</x:f>
        <x:v>574</x:v>
      </x:c>
      <x:c r="K575" s="106" t="n"/>
      <x:c r="N575" s="180" t="n">
        <x:f>IFERROR(VALUE(B575),9999)</x:f>
        <x:v>0</x:v>
      </x:c>
      <x:c r="O575" s="180" t="str">
        <x:f>IF(AND($D575=PARAMETROS!$B$2,$F575=PARAMETROS!$B$3,$G575&lt;&gt;"",UPPER(TRIM($K575))&lt;&gt;"NO"),"SI","NO")</x:f>
        <x:v>NO</x:v>
      </x:c>
      <x:c r="P575" s="180" t="str">
        <x:f>IF($O575="SI",COUNTIFS($O$2:O575,"SI"),"")</x:f>
      </x:c>
      <x:c r="Q575" s="180" t="str">
        <x:f>IF($O575="SI",IFERROR(INDEX('ASIGNACION AUTOMATICA'!$D:$D,MATCH($G575,'ASIGNACION AUTOMATICA'!$J:$J,0)),""),"")</x:f>
      </x:c>
    </x:row>
    <x:row r="576">
      <x:c r="A576" s="160" t="n">
        <x:f>ROW()-1</x:f>
        <x:v>575</x:v>
      </x:c>
      <x:c r="K576" s="106" t="n"/>
      <x:c r="N576" s="180" t="n">
        <x:f>IFERROR(VALUE(B576),9999)</x:f>
        <x:v>0</x:v>
      </x:c>
      <x:c r="O576" s="180" t="str">
        <x:f>IF(AND($D576=PARAMETROS!$B$2,$F576=PARAMETROS!$B$3,$G576&lt;&gt;"",UPPER(TRIM($K576))&lt;&gt;"NO"),"SI","NO")</x:f>
        <x:v>NO</x:v>
      </x:c>
      <x:c r="P576" s="180" t="str">
        <x:f>IF($O576="SI",COUNTIFS($O$2:O576,"SI"),"")</x:f>
      </x:c>
      <x:c r="Q576" s="180" t="str">
        <x:f>IF($O576="SI",IFERROR(INDEX('ASIGNACION AUTOMATICA'!$D:$D,MATCH($G576,'ASIGNACION AUTOMATICA'!$J:$J,0)),""),"")</x:f>
      </x:c>
    </x:row>
    <x:row r="577">
      <x:c r="A577" s="160" t="n">
        <x:f>ROW()-1</x:f>
        <x:v>576</x:v>
      </x:c>
      <x:c r="K577" s="106" t="n"/>
      <x:c r="N577" s="180" t="n">
        <x:f>IFERROR(VALUE(B577),9999)</x:f>
        <x:v>0</x:v>
      </x:c>
      <x:c r="O577" s="180" t="str">
        <x:f>IF(AND($D577=PARAMETROS!$B$2,$F577=PARAMETROS!$B$3,$G577&lt;&gt;"",UPPER(TRIM($K577))&lt;&gt;"NO"),"SI","NO")</x:f>
        <x:v>NO</x:v>
      </x:c>
      <x:c r="P577" s="180" t="str">
        <x:f>IF($O577="SI",COUNTIFS($O$2:O577,"SI"),"")</x:f>
      </x:c>
      <x:c r="Q577" s="180" t="str">
        <x:f>IF($O577="SI",IFERROR(INDEX('ASIGNACION AUTOMATICA'!$D:$D,MATCH($G577,'ASIGNACION AUTOMATICA'!$J:$J,0)),""),"")</x:f>
      </x:c>
    </x:row>
    <x:row r="578">
      <x:c r="A578" s="160" t="n">
        <x:f>ROW()-1</x:f>
        <x:v>577</x:v>
      </x:c>
      <x:c r="K578" s="106" t="n"/>
      <x:c r="N578" s="180" t="n">
        <x:f>IFERROR(VALUE(B578),9999)</x:f>
        <x:v>0</x:v>
      </x:c>
      <x:c r="O578" s="180" t="str">
        <x:f>IF(AND($D578=PARAMETROS!$B$2,$F578=PARAMETROS!$B$3,$G578&lt;&gt;"",UPPER(TRIM($K578))&lt;&gt;"NO"),"SI","NO")</x:f>
        <x:v>NO</x:v>
      </x:c>
      <x:c r="P578" s="180" t="str">
        <x:f>IF($O578="SI",COUNTIFS($O$2:O578,"SI"),"")</x:f>
      </x:c>
      <x:c r="Q578" s="180" t="str">
        <x:f>IF($O578="SI",IFERROR(INDEX('ASIGNACION AUTOMATICA'!$D:$D,MATCH($G578,'ASIGNACION AUTOMATICA'!$J:$J,0)),""),"")</x:f>
      </x:c>
    </x:row>
    <x:row r="579">
      <x:c r="A579" s="160" t="n">
        <x:f>ROW()-1</x:f>
        <x:v>578</x:v>
      </x:c>
      <x:c r="K579" s="106" t="n"/>
      <x:c r="N579" s="180" t="n">
        <x:f>IFERROR(VALUE(B579),9999)</x:f>
        <x:v>0</x:v>
      </x:c>
      <x:c r="O579" s="180" t="str">
        <x:f>IF(AND($D579=PARAMETROS!$B$2,$F579=PARAMETROS!$B$3,$G579&lt;&gt;"",UPPER(TRIM($K579))&lt;&gt;"NO"),"SI","NO")</x:f>
        <x:v>NO</x:v>
      </x:c>
      <x:c r="P579" s="180" t="str">
        <x:f>IF($O579="SI",COUNTIFS($O$2:O579,"SI"),"")</x:f>
      </x:c>
      <x:c r="Q579" s="180" t="str">
        <x:f>IF($O579="SI",IFERROR(INDEX('ASIGNACION AUTOMATICA'!$D:$D,MATCH($G579,'ASIGNACION AUTOMATICA'!$J:$J,0)),""),"")</x:f>
      </x:c>
    </x:row>
    <x:row r="580">
      <x:c r="A580" s="160" t="n">
        <x:f>ROW()-1</x:f>
        <x:v>579</x:v>
      </x:c>
      <x:c r="K580" s="106" t="n"/>
      <x:c r="N580" s="180" t="n">
        <x:f>IFERROR(VALUE(B580),9999)</x:f>
        <x:v>0</x:v>
      </x:c>
      <x:c r="O580" s="180" t="str">
        <x:f>IF(AND($D580=PARAMETROS!$B$2,$F580=PARAMETROS!$B$3,$G580&lt;&gt;"",UPPER(TRIM($K580))&lt;&gt;"NO"),"SI","NO")</x:f>
        <x:v>NO</x:v>
      </x:c>
      <x:c r="P580" s="180" t="str">
        <x:f>IF($O580="SI",COUNTIFS($O$2:O580,"SI"),"")</x:f>
      </x:c>
      <x:c r="Q580" s="180" t="str">
        <x:f>IF($O580="SI",IFERROR(INDEX('ASIGNACION AUTOMATICA'!$D:$D,MATCH($G580,'ASIGNACION AUTOMATICA'!$J:$J,0)),""),"")</x:f>
      </x:c>
    </x:row>
    <x:row r="581">
      <x:c r="A581" s="160" t="n">
        <x:f>ROW()-1</x:f>
        <x:v>580</x:v>
      </x:c>
      <x:c r="K581" s="106" t="n"/>
      <x:c r="N581" s="180" t="n">
        <x:f>IFERROR(VALUE(B581),9999)</x:f>
        <x:v>0</x:v>
      </x:c>
      <x:c r="O581" s="180" t="str">
        <x:f>IF(AND($D581=PARAMETROS!$B$2,$F581=PARAMETROS!$B$3,$G581&lt;&gt;"",UPPER(TRIM($K581))&lt;&gt;"NO"),"SI","NO")</x:f>
        <x:v>NO</x:v>
      </x:c>
      <x:c r="P581" s="180" t="str">
        <x:f>IF($O581="SI",COUNTIFS($O$2:O581,"SI"),"")</x:f>
      </x:c>
      <x:c r="Q581" s="180" t="str">
        <x:f>IF($O581="SI",IFERROR(INDEX('ASIGNACION AUTOMATICA'!$D:$D,MATCH($G581,'ASIGNACION AUTOMATICA'!$J:$J,0)),""),"")</x:f>
      </x:c>
    </x:row>
    <x:row r="582">
      <x:c r="A582" s="160" t="n">
        <x:f>ROW()-1</x:f>
        <x:v>581</x:v>
      </x:c>
      <x:c r="K582" s="106" t="n"/>
      <x:c r="N582" s="180" t="n">
        <x:f>IFERROR(VALUE(B582),9999)</x:f>
        <x:v>0</x:v>
      </x:c>
      <x:c r="O582" s="180" t="str">
        <x:f>IF(AND($D582=PARAMETROS!$B$2,$F582=PARAMETROS!$B$3,$G582&lt;&gt;"",UPPER(TRIM($K582))&lt;&gt;"NO"),"SI","NO")</x:f>
        <x:v>NO</x:v>
      </x:c>
      <x:c r="P582" s="180" t="str">
        <x:f>IF($O582="SI",COUNTIFS($O$2:O582,"SI"),"")</x:f>
      </x:c>
      <x:c r="Q582" s="180" t="str">
        <x:f>IF($O582="SI",IFERROR(INDEX('ASIGNACION AUTOMATICA'!$D:$D,MATCH($G582,'ASIGNACION AUTOMATICA'!$J:$J,0)),""),"")</x:f>
      </x:c>
    </x:row>
    <x:row r="583">
      <x:c r="A583" s="160" t="n">
        <x:f>ROW()-1</x:f>
        <x:v>582</x:v>
      </x:c>
      <x:c r="K583" s="106" t="n"/>
      <x:c r="N583" s="180" t="n">
        <x:f>IFERROR(VALUE(B583),9999)</x:f>
        <x:v>0</x:v>
      </x:c>
      <x:c r="O583" s="180" t="str">
        <x:f>IF(AND($D583=PARAMETROS!$B$2,$F583=PARAMETROS!$B$3,$G583&lt;&gt;"",UPPER(TRIM($K583))&lt;&gt;"NO"),"SI","NO")</x:f>
        <x:v>NO</x:v>
      </x:c>
      <x:c r="P583" s="180" t="str">
        <x:f>IF($O583="SI",COUNTIFS($O$2:O583,"SI"),"")</x:f>
      </x:c>
      <x:c r="Q583" s="180" t="str">
        <x:f>IF($O583="SI",IFERROR(INDEX('ASIGNACION AUTOMATICA'!$D:$D,MATCH($G583,'ASIGNACION AUTOMATICA'!$J:$J,0)),""),"")</x:f>
      </x:c>
    </x:row>
    <x:row r="584">
      <x:c r="A584" s="160" t="n">
        <x:f>ROW()-1</x:f>
        <x:v>583</x:v>
      </x:c>
      <x:c r="K584" s="106" t="n"/>
      <x:c r="N584" s="180" t="n">
        <x:f>IFERROR(VALUE(B584),9999)</x:f>
        <x:v>0</x:v>
      </x:c>
      <x:c r="O584" s="180" t="str">
        <x:f>IF(AND($D584=PARAMETROS!$B$2,$F584=PARAMETROS!$B$3,$G584&lt;&gt;"",UPPER(TRIM($K584))&lt;&gt;"NO"),"SI","NO")</x:f>
        <x:v>NO</x:v>
      </x:c>
      <x:c r="P584" s="180" t="str">
        <x:f>IF($O584="SI",COUNTIFS($O$2:O584,"SI"),"")</x:f>
      </x:c>
      <x:c r="Q584" s="180" t="str">
        <x:f>IF($O584="SI",IFERROR(INDEX('ASIGNACION AUTOMATICA'!$D:$D,MATCH($G584,'ASIGNACION AUTOMATICA'!$J:$J,0)),""),"")</x:f>
      </x:c>
    </x:row>
    <x:row r="585">
      <x:c r="A585" s="160" t="n">
        <x:f>ROW()-1</x:f>
        <x:v>584</x:v>
      </x:c>
      <x:c r="K585" s="106" t="n"/>
      <x:c r="N585" s="180" t="n">
        <x:f>IFERROR(VALUE(B585),9999)</x:f>
        <x:v>0</x:v>
      </x:c>
      <x:c r="O585" s="180" t="str">
        <x:f>IF(AND($D585=PARAMETROS!$B$2,$F585=PARAMETROS!$B$3,$G585&lt;&gt;"",UPPER(TRIM($K585))&lt;&gt;"NO"),"SI","NO")</x:f>
        <x:v>NO</x:v>
      </x:c>
      <x:c r="P585" s="180" t="str">
        <x:f>IF($O585="SI",COUNTIFS($O$2:O585,"SI"),"")</x:f>
      </x:c>
      <x:c r="Q585" s="180" t="str">
        <x:f>IF($O585="SI",IFERROR(INDEX('ASIGNACION AUTOMATICA'!$D:$D,MATCH($G585,'ASIGNACION AUTOMATICA'!$J:$J,0)),""),"")</x:f>
      </x:c>
    </x:row>
    <x:row r="586">
      <x:c r="A586" s="160" t="n">
        <x:f>ROW()-1</x:f>
        <x:v>585</x:v>
      </x:c>
      <x:c r="K586" s="106" t="n"/>
      <x:c r="N586" s="180" t="n">
        <x:f>IFERROR(VALUE(B586),9999)</x:f>
        <x:v>0</x:v>
      </x:c>
      <x:c r="O586" s="180" t="str">
        <x:f>IF(AND($D586=PARAMETROS!$B$2,$F586=PARAMETROS!$B$3,$G586&lt;&gt;"",UPPER(TRIM($K586))&lt;&gt;"NO"),"SI","NO")</x:f>
        <x:v>NO</x:v>
      </x:c>
      <x:c r="P586" s="180" t="str">
        <x:f>IF($O586="SI",COUNTIFS($O$2:O586,"SI"),"")</x:f>
      </x:c>
      <x:c r="Q586" s="180" t="str">
        <x:f>IF($O586="SI",IFERROR(INDEX('ASIGNACION AUTOMATICA'!$D:$D,MATCH($G586,'ASIGNACION AUTOMATICA'!$J:$J,0)),""),"")</x:f>
      </x:c>
    </x:row>
    <x:row r="587">
      <x:c r="A587" s="160" t="n">
        <x:f>ROW()-1</x:f>
        <x:v>586</x:v>
      </x:c>
      <x:c r="K587" s="106" t="n"/>
      <x:c r="N587" s="180" t="n">
        <x:f>IFERROR(VALUE(B587),9999)</x:f>
        <x:v>0</x:v>
      </x:c>
      <x:c r="O587" s="180" t="str">
        <x:f>IF(AND($D587=PARAMETROS!$B$2,$F587=PARAMETROS!$B$3,$G587&lt;&gt;"",UPPER(TRIM($K587))&lt;&gt;"NO"),"SI","NO")</x:f>
        <x:v>NO</x:v>
      </x:c>
      <x:c r="P587" s="180" t="str">
        <x:f>IF($O587="SI",COUNTIFS($O$2:O587,"SI"),"")</x:f>
      </x:c>
      <x:c r="Q587" s="180" t="str">
        <x:f>IF($O587="SI",IFERROR(INDEX('ASIGNACION AUTOMATICA'!$D:$D,MATCH($G587,'ASIGNACION AUTOMATICA'!$J:$J,0)),""),"")</x:f>
      </x:c>
    </x:row>
    <x:row r="588">
      <x:c r="A588" s="160" t="n">
        <x:f>ROW()-1</x:f>
        <x:v>587</x:v>
      </x:c>
      <x:c r="K588" s="106" t="n"/>
      <x:c r="N588" s="180" t="n">
        <x:f>IFERROR(VALUE(B588),9999)</x:f>
        <x:v>0</x:v>
      </x:c>
      <x:c r="O588" s="180" t="str">
        <x:f>IF(AND($D588=PARAMETROS!$B$2,$F588=PARAMETROS!$B$3,$G588&lt;&gt;"",UPPER(TRIM($K588))&lt;&gt;"NO"),"SI","NO")</x:f>
        <x:v>NO</x:v>
      </x:c>
      <x:c r="P588" s="180" t="str">
        <x:f>IF($O588="SI",COUNTIFS($O$2:O588,"SI"),"")</x:f>
      </x:c>
      <x:c r="Q588" s="180" t="str">
        <x:f>IF($O588="SI",IFERROR(INDEX('ASIGNACION AUTOMATICA'!$D:$D,MATCH($G588,'ASIGNACION AUTOMATICA'!$J:$J,0)),""),"")</x:f>
      </x:c>
    </x:row>
    <x:row r="589">
      <x:c r="A589" s="160" t="n">
        <x:f>ROW()-1</x:f>
        <x:v>588</x:v>
      </x:c>
      <x:c r="K589" s="106" t="n"/>
      <x:c r="N589" s="180" t="n">
        <x:f>IFERROR(VALUE(B589),9999)</x:f>
        <x:v>0</x:v>
      </x:c>
      <x:c r="O589" s="180" t="str">
        <x:f>IF(AND($D589=PARAMETROS!$B$2,$F589=PARAMETROS!$B$3,$G589&lt;&gt;"",UPPER(TRIM($K589))&lt;&gt;"NO"),"SI","NO")</x:f>
        <x:v>NO</x:v>
      </x:c>
      <x:c r="P589" s="180" t="str">
        <x:f>IF($O589="SI",COUNTIFS($O$2:O589,"SI"),"")</x:f>
      </x:c>
      <x:c r="Q589" s="180" t="str">
        <x:f>IF($O589="SI",IFERROR(INDEX('ASIGNACION AUTOMATICA'!$D:$D,MATCH($G589,'ASIGNACION AUTOMATICA'!$J:$J,0)),""),"")</x:f>
      </x:c>
    </x:row>
    <x:row r="590">
      <x:c r="A590" s="160" t="n">
        <x:f>ROW()-1</x:f>
        <x:v>589</x:v>
      </x:c>
      <x:c r="K590" s="106" t="n"/>
      <x:c r="N590" s="180" t="n">
        <x:f>IFERROR(VALUE(B590),9999)</x:f>
        <x:v>0</x:v>
      </x:c>
      <x:c r="O590" s="180" t="str">
        <x:f>IF(AND($D590=PARAMETROS!$B$2,$F590=PARAMETROS!$B$3,$G590&lt;&gt;"",UPPER(TRIM($K590))&lt;&gt;"NO"),"SI","NO")</x:f>
        <x:v>NO</x:v>
      </x:c>
      <x:c r="P590" s="180" t="str">
        <x:f>IF($O590="SI",COUNTIFS($O$2:O590,"SI"),"")</x:f>
      </x:c>
      <x:c r="Q590" s="180" t="str">
        <x:f>IF($O590="SI",IFERROR(INDEX('ASIGNACION AUTOMATICA'!$D:$D,MATCH($G590,'ASIGNACION AUTOMATICA'!$J:$J,0)),""),"")</x:f>
      </x:c>
    </x:row>
    <x:row r="591">
      <x:c r="A591" s="160" t="n">
        <x:f>ROW()-1</x:f>
        <x:v>590</x:v>
      </x:c>
      <x:c r="K591" s="106" t="n"/>
      <x:c r="N591" s="180" t="n">
        <x:f>IFERROR(VALUE(B591),9999)</x:f>
        <x:v>0</x:v>
      </x:c>
      <x:c r="O591" s="180" t="str">
        <x:f>IF(AND($D591=PARAMETROS!$B$2,$F591=PARAMETROS!$B$3,$G591&lt;&gt;"",UPPER(TRIM($K591))&lt;&gt;"NO"),"SI","NO")</x:f>
        <x:v>NO</x:v>
      </x:c>
      <x:c r="P591" s="180" t="str">
        <x:f>IF($O591="SI",COUNTIFS($O$2:O591,"SI"),"")</x:f>
      </x:c>
      <x:c r="Q591" s="180" t="str">
        <x:f>IF($O591="SI",IFERROR(INDEX('ASIGNACION AUTOMATICA'!$D:$D,MATCH($G591,'ASIGNACION AUTOMATICA'!$J:$J,0)),""),"")</x:f>
      </x:c>
    </x:row>
    <x:row r="592">
      <x:c r="A592" s="160" t="n">
        <x:f>ROW()-1</x:f>
        <x:v>591</x:v>
      </x:c>
      <x:c r="K592" s="106" t="n"/>
      <x:c r="N592" s="180" t="n">
        <x:f>IFERROR(VALUE(B592),9999)</x:f>
        <x:v>0</x:v>
      </x:c>
      <x:c r="O592" s="180" t="str">
        <x:f>IF(AND($D592=PARAMETROS!$B$2,$F592=PARAMETROS!$B$3,$G592&lt;&gt;"",UPPER(TRIM($K592))&lt;&gt;"NO"),"SI","NO")</x:f>
        <x:v>NO</x:v>
      </x:c>
      <x:c r="P592" s="180" t="str">
        <x:f>IF($O592="SI",COUNTIFS($O$2:O592,"SI"),"")</x:f>
      </x:c>
      <x:c r="Q592" s="180" t="str">
        <x:f>IF($O592="SI",IFERROR(INDEX('ASIGNACION AUTOMATICA'!$D:$D,MATCH($G592,'ASIGNACION AUTOMATICA'!$J:$J,0)),""),"")</x:f>
      </x:c>
    </x:row>
    <x:row r="593">
      <x:c r="A593" s="160" t="n">
        <x:f>ROW()-1</x:f>
        <x:v>592</x:v>
      </x:c>
      <x:c r="K593" s="106" t="n"/>
      <x:c r="N593" s="180" t="n">
        <x:f>IFERROR(VALUE(B593),9999)</x:f>
        <x:v>0</x:v>
      </x:c>
      <x:c r="O593" s="180" t="str">
        <x:f>IF(AND($D593=PARAMETROS!$B$2,$F593=PARAMETROS!$B$3,$G593&lt;&gt;"",UPPER(TRIM($K593))&lt;&gt;"NO"),"SI","NO")</x:f>
        <x:v>NO</x:v>
      </x:c>
      <x:c r="P593" s="180" t="str">
        <x:f>IF($O593="SI",COUNTIFS($O$2:O593,"SI"),"")</x:f>
      </x:c>
      <x:c r="Q593" s="180" t="str">
        <x:f>IF($O593="SI",IFERROR(INDEX('ASIGNACION AUTOMATICA'!$D:$D,MATCH($G593,'ASIGNACION AUTOMATICA'!$J:$J,0)),""),"")</x:f>
      </x:c>
    </x:row>
    <x:row r="594">
      <x:c r="A594" s="160" t="n">
        <x:f>ROW()-1</x:f>
        <x:v>593</x:v>
      </x:c>
      <x:c r="K594" s="106" t="n"/>
      <x:c r="N594" s="180" t="n">
        <x:f>IFERROR(VALUE(B594),9999)</x:f>
        <x:v>0</x:v>
      </x:c>
      <x:c r="O594" s="180" t="str">
        <x:f>IF(AND($D594=PARAMETROS!$B$2,$F594=PARAMETROS!$B$3,$G594&lt;&gt;"",UPPER(TRIM($K594))&lt;&gt;"NO"),"SI","NO")</x:f>
        <x:v>NO</x:v>
      </x:c>
      <x:c r="P594" s="180" t="str">
        <x:f>IF($O594="SI",COUNTIFS($O$2:O594,"SI"),"")</x:f>
      </x:c>
      <x:c r="Q594" s="180" t="str">
        <x:f>IF($O594="SI",IFERROR(INDEX('ASIGNACION AUTOMATICA'!$D:$D,MATCH($G594,'ASIGNACION AUTOMATICA'!$J:$J,0)),""),"")</x:f>
      </x:c>
    </x:row>
    <x:row r="595">
      <x:c r="A595" s="160" t="n">
        <x:f>ROW()-1</x:f>
        <x:v>594</x:v>
      </x:c>
      <x:c r="K595" s="106" t="n"/>
      <x:c r="N595" s="180" t="n">
        <x:f>IFERROR(VALUE(B595),9999)</x:f>
        <x:v>0</x:v>
      </x:c>
      <x:c r="O595" s="180" t="str">
        <x:f>IF(AND($D595=PARAMETROS!$B$2,$F595=PARAMETROS!$B$3,$G595&lt;&gt;"",UPPER(TRIM($K595))&lt;&gt;"NO"),"SI","NO")</x:f>
        <x:v>NO</x:v>
      </x:c>
      <x:c r="P595" s="180" t="str">
        <x:f>IF($O595="SI",COUNTIFS($O$2:O595,"SI"),"")</x:f>
      </x:c>
      <x:c r="Q595" s="180" t="str">
        <x:f>IF($O595="SI",IFERROR(INDEX('ASIGNACION AUTOMATICA'!$D:$D,MATCH($G595,'ASIGNACION AUTOMATICA'!$J:$J,0)),""),"")</x:f>
      </x:c>
    </x:row>
    <x:row r="596">
      <x:c r="A596" s="160" t="n">
        <x:f>ROW()-1</x:f>
        <x:v>595</x:v>
      </x:c>
      <x:c r="K596" s="106" t="n"/>
      <x:c r="N596" s="180" t="n">
        <x:f>IFERROR(VALUE(B596),9999)</x:f>
        <x:v>0</x:v>
      </x:c>
      <x:c r="O596" s="180" t="str">
        <x:f>IF(AND($D596=PARAMETROS!$B$2,$F596=PARAMETROS!$B$3,$G596&lt;&gt;"",UPPER(TRIM($K596))&lt;&gt;"NO"),"SI","NO")</x:f>
        <x:v>NO</x:v>
      </x:c>
      <x:c r="P596" s="180" t="str">
        <x:f>IF($O596="SI",COUNTIFS($O$2:O596,"SI"),"")</x:f>
      </x:c>
      <x:c r="Q596" s="180" t="str">
        <x:f>IF($O596="SI",IFERROR(INDEX('ASIGNACION AUTOMATICA'!$D:$D,MATCH($G596,'ASIGNACION AUTOMATICA'!$J:$J,0)),""),"")</x:f>
      </x:c>
    </x:row>
    <x:row r="597">
      <x:c r="A597" s="160" t="n">
        <x:f>ROW()-1</x:f>
        <x:v>596</x:v>
      </x:c>
      <x:c r="K597" s="106" t="n"/>
      <x:c r="N597" s="180" t="n">
        <x:f>IFERROR(VALUE(B597),9999)</x:f>
        <x:v>0</x:v>
      </x:c>
      <x:c r="O597" s="180" t="str">
        <x:f>IF(AND($D597=PARAMETROS!$B$2,$F597=PARAMETROS!$B$3,$G597&lt;&gt;"",UPPER(TRIM($K597))&lt;&gt;"NO"),"SI","NO")</x:f>
        <x:v>NO</x:v>
      </x:c>
      <x:c r="P597" s="180" t="str">
        <x:f>IF($O597="SI",COUNTIFS($O$2:O597,"SI"),"")</x:f>
      </x:c>
      <x:c r="Q597" s="180" t="str">
        <x:f>IF($O597="SI",IFERROR(INDEX('ASIGNACION AUTOMATICA'!$D:$D,MATCH($G597,'ASIGNACION AUTOMATICA'!$J:$J,0)),""),"")</x:f>
      </x:c>
    </x:row>
    <x:row r="598">
      <x:c r="A598" s="160" t="n">
        <x:f>ROW()-1</x:f>
        <x:v>597</x:v>
      </x:c>
      <x:c r="K598" s="106" t="n"/>
      <x:c r="N598" s="180" t="n">
        <x:f>IFERROR(VALUE(B598),9999)</x:f>
        <x:v>0</x:v>
      </x:c>
      <x:c r="O598" s="180" t="str">
        <x:f>IF(AND($D598=PARAMETROS!$B$2,$F598=PARAMETROS!$B$3,$G598&lt;&gt;"",UPPER(TRIM($K598))&lt;&gt;"NO"),"SI","NO")</x:f>
        <x:v>NO</x:v>
      </x:c>
      <x:c r="P598" s="180" t="str">
        <x:f>IF($O598="SI",COUNTIFS($O$2:O598,"SI"),"")</x:f>
      </x:c>
      <x:c r="Q598" s="180" t="str">
        <x:f>IF($O598="SI",IFERROR(INDEX('ASIGNACION AUTOMATICA'!$D:$D,MATCH($G598,'ASIGNACION AUTOMATICA'!$J:$J,0)),""),"")</x:f>
      </x:c>
    </x:row>
    <x:row r="599">
      <x:c r="A599" s="160" t="n">
        <x:f>ROW()-1</x:f>
        <x:v>598</x:v>
      </x:c>
      <x:c r="K599" s="106" t="n"/>
      <x:c r="N599" s="180" t="n">
        <x:f>IFERROR(VALUE(B599),9999)</x:f>
        <x:v>0</x:v>
      </x:c>
      <x:c r="O599" s="180" t="str">
        <x:f>IF(AND($D599=PARAMETROS!$B$2,$F599=PARAMETROS!$B$3,$G599&lt;&gt;"",UPPER(TRIM($K599))&lt;&gt;"NO"),"SI","NO")</x:f>
        <x:v>NO</x:v>
      </x:c>
      <x:c r="P599" s="180" t="str">
        <x:f>IF($O599="SI",COUNTIFS($O$2:O599,"SI"),"")</x:f>
      </x:c>
      <x:c r="Q599" s="180" t="str">
        <x:f>IF($O599="SI",IFERROR(INDEX('ASIGNACION AUTOMATICA'!$D:$D,MATCH($G599,'ASIGNACION AUTOMATICA'!$J:$J,0)),""),"")</x:f>
      </x:c>
    </x:row>
    <x:row r="600">
      <x:c r="A600" s="160" t="n">
        <x:f>ROW()-1</x:f>
        <x:v>599</x:v>
      </x:c>
      <x:c r="K600" s="106" t="n"/>
      <x:c r="N600" s="180" t="n">
        <x:f>IFERROR(VALUE(B600),9999)</x:f>
        <x:v>0</x:v>
      </x:c>
      <x:c r="O600" s="180" t="str">
        <x:f>IF(AND($D600=PARAMETROS!$B$2,$F600=PARAMETROS!$B$3,$G600&lt;&gt;"",UPPER(TRIM($K600))&lt;&gt;"NO"),"SI","NO")</x:f>
        <x:v>NO</x:v>
      </x:c>
      <x:c r="P600" s="180" t="str">
        <x:f>IF($O600="SI",COUNTIFS($O$2:O600,"SI"),"")</x:f>
      </x:c>
      <x:c r="Q600" s="180" t="str">
        <x:f>IF($O600="SI",IFERROR(INDEX('ASIGNACION AUTOMATICA'!$D:$D,MATCH($G600,'ASIGNACION AUTOMATICA'!$J:$J,0)),""),"")</x:f>
      </x:c>
    </x:row>
    <x:row r="601">
      <x:c r="A601" s="160" t="n">
        <x:f>ROW()-1</x:f>
        <x:v>600</x:v>
      </x:c>
      <x:c r="K601" s="106" t="n"/>
      <x:c r="N601" s="180" t="n">
        <x:f>IFERROR(VALUE(B600),9999)</x:f>
        <x:v>0</x:v>
      </x:c>
      <x:c r="O601" s="180" t="str">
        <x:f>IF(AND($D600=PARAMETROS!$B$2,$F600=PARAMETROS!$B$3,$G600&lt;&gt;"",UPPER(TRIM($K600))&lt;&gt;"NO"),"SI","NO")</x:f>
        <x:v>NO</x:v>
      </x:c>
      <x:c r="P601" s="180" t="str">
        <x:f>IF($O600="SI",COUNTIFS($O$2:O600,"SI"),"")</x:f>
      </x:c>
      <x:c r="Q601" s="180" t="str">
        <x:f>IF($O600="SI",IFERROR(INDEX('ASIGNACION AUTOMATICA'!$D:$D,MATCH($G600,'ASIGNACION AUTOMATICA'!$J:$J,0)),""),"")</x:f>
      </x:c>
    </x:row>
    <x:row r="602">
      <x:c r="A602" s="160" t="n">
        <x:f>ROW()-1</x:f>
        <x:v>601</x:v>
      </x:c>
      <x:c r="N602" s="180" t="n">
        <x:f>IFERROR(VALUE(B601),9999)</x:f>
        <x:v>0</x:v>
      </x:c>
      <x:c r="O602" s="180" t="str">
        <x:f>IF(AND($D601=PARAMETROS!$B$2,$F601=PARAMETROS!$B$3,$G601&lt;&gt;"",UPPER(TRIM($K601))&lt;&gt;"NO"),"SI","NO")</x:f>
        <x:v>NO</x:v>
      </x:c>
      <x:c r="P602" s="180" t="str">
        <x:f>IF($O601="SI",COUNTIFS($O$2:O601,"SI"),"")</x:f>
      </x:c>
      <x:c r="Q602" s="180" t="str">
        <x:f>IF($O601="SI",IFERROR(INDEX('ASIGNACION AUTOMATICA'!$D:$D,MATCH($G601,'ASIGNACION AUTOMATICA'!$J:$J,0)),""),"")</x:f>
      </x:c>
    </x:row>
    <x:row r="603">
      <x:c r="A603" s="160" t="n">
        <x:f>ROW()-1</x:f>
        <x:v>602</x:v>
      </x:c>
      <x:c r="N603" s="180" t="n">
        <x:f>IFERROR(VALUE(B602),9999)</x:f>
        <x:v>0</x:v>
      </x:c>
      <x:c r="O603" s="180" t="str">
        <x:f>IF(AND($D602=PARAMETROS!$B$2,$F602=PARAMETROS!$B$3,$G602&lt;&gt;"",UPPER(TRIM($K602))&lt;&gt;"NO"),"SI","NO")</x:f>
        <x:v>NO</x:v>
      </x:c>
      <x:c r="P603" s="180" t="str">
        <x:f>IF($O602="SI",COUNTIFS($O$2:O602,"SI"),"")</x:f>
      </x:c>
      <x:c r="Q603" s="180" t="str">
        <x:f>IF($O602="SI",IFERROR(INDEX('ASIGNACION AUTOMATICA'!$D:$D,MATCH($G602,'ASIGNACION AUTOMATICA'!$J:$J,0)),""),"")</x:f>
      </x:c>
    </x:row>
    <x:row r="604">
      <x:c r="A604" s="160" t="n">
        <x:f>ROW()-1</x:f>
        <x:v>603</x:v>
      </x:c>
      <x:c r="N604" s="180" t="n">
        <x:f>IFERROR(VALUE(B603),9999)</x:f>
        <x:v>0</x:v>
      </x:c>
      <x:c r="O604" s="180" t="str">
        <x:f>IF(AND($D603=PARAMETROS!$B$2,$F603=PARAMETROS!$B$3,$G603&lt;&gt;"",UPPER(TRIM($K603))&lt;&gt;"NO"),"SI","NO")</x:f>
        <x:v>NO</x:v>
      </x:c>
      <x:c r="P604" s="180" t="str">
        <x:f>IF($O603="SI",COUNTIFS($O$2:O603,"SI"),"")</x:f>
      </x:c>
      <x:c r="Q604" s="180" t="str">
        <x:f>IF($O603="SI",IFERROR(INDEX('ASIGNACION AUTOMATICA'!$D:$D,MATCH($G603,'ASIGNACION AUTOMATICA'!$J:$J,0)),""),"")</x:f>
      </x:c>
    </x:row>
  </x:sheetData>
  <x:conditionalFormatting sqref="K2:K1000">
    <x:cfRule type="expression" dxfId="3" priority="1">
      <x:formula>K2="NO"</x:formula>
    </x:cfRule>
    <x:cfRule type="expression" dxfId="2" priority="2">
      <x:formula>K2="SI"</x:formula>
    </x:cfRule>
    <x:cfRule type="expression" dxfId="1" priority="3">
      <x:formula>K2="Pendiente"</x:formula>
    </x:cfRule>
  </x:conditionalFormatting>
  <x:conditionalFormatting sqref="Q2:Q1000">
    <x:cfRule type="expression" dxfId="0" priority="4">
      <x:formula>Q2="SIN ASIGNAR"</x:formula>
    </x:cfRule>
  </x:conditionalFormatting>
  <x:dataValidations count="5">
    <x:dataValidation type="list" allowBlank="1" showDropDown="0" showInputMessage="0" showErrorMessage="0" errorTitle="Valor no válido" error="Seleccione SI, NO o Pendiente" promptTitle="Asistencia" prompt="Seleccione SI, NO o Pendiente" sqref="K2:K301 K302:K317 K318:K435">
      <x:formula1>"SI,NO,Pendiente"</x:formula1>
    </x:dataValidation>
    <x:dataValidation type="list" allowBlank="0" showDropDown="0" showInputMessage="0" showErrorMessage="0" sqref="K2:K1000">
      <x:formula1>"SI,NO,Pendiente"</x:formula1>
    </x:dataValidation>
    <x:dataValidation type="list" allowBlank="1" showDropDown="0" showInputMessage="0" showErrorMessage="0" sqref="K2:K435">
      <x:formula1>"SI,NO,Pendiente"</x:formula1>
    </x:dataValidation>
    <x:dataValidation type="list" allowBlank="1" showDropDown="0" showInputMessage="0" showErrorMessage="0" errorTitle="Asistencia no valida" error="Use SI, NO o Pendiente." promptTitle="Control de asistencia" prompt="Seleccione SI, NO o Pendiente. Blanco se considera pendiente." sqref="K2:K600">
      <x:formula1>"SI,NO,Pendiente"</x:formula1>
    </x:dataValidation>
    <x:dataValidation type="list" allowBlank="1" showDropDown="0" showInputMessage="0" showErrorMessage="0" errorTitle="Asistencia no válida" error="Seleccione SI, NO o Pendiente." promptTitle="Control de asistencia" prompt="Seleccione SI, NO o Pendiente." sqref="K2:K600">
      <x:formula1>"SI,NO,Pendiente"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8765d30d02474fd0"/>
  </x:tableParts>
</x:worksheet>
</file>

<file path=xl/worksheets/sheet2.xml><?xml version="1.0" encoding="utf-8"?>
<x:worksheet xmlns:x="http://schemas.openxmlformats.org/spreadsheetml/2006/main">
  <x:sheetFormatPr baseColWidth="10" defaultColWidth="4" defaultRowHeight="14.25"/>
  <x:cols>
    <x:col min="1" max="1" width="24" style="116" customWidth="1"/>
    <x:col min="2" max="2" width="32" style="116" customWidth="1"/>
    <x:col min="3" max="3" width="16" style="115" customWidth="1"/>
    <x:col min="4" max="4" width="18" style="115" customWidth="1"/>
    <x:col min="5" max="5" width="20" style="116" customWidth="1"/>
    <x:col min="6" max="6" width="34" style="115" customWidth="1"/>
    <x:col min="7" max="7" width="4" style="116" customWidth="1"/>
    <x:col min="8" max="9" width="34" style="115" customWidth="1"/>
    <x:col min="9" max="9" width="16" style="115" customWidth="1"/>
    <x:col min="10" max="16384" width="4" style="116" customWidth="1"/>
  </x:cols>
  <x:sheetData>
    <x:row r="1" s="115" customFormat="1" ht="24" customHeight="1">
      <x:c r="A1" s="107" t="inlineStr">
        <x:is>
          <x:t xml:space="preserve">CONTROL DE ASISTENCIA Y DISTRIBUCION PROTOCOLAR AUTOMATIZADO</x:t>
        </x:is>
      </x:c>
      <x:c r="B1" s="107" t="n"/>
      <x:c r="C1" s="107" t="n"/>
      <x:c r="D1" s="107" t="n"/>
      <x:c r="E1" s="107" t="n"/>
      <x:c r="F1" s="108" t="n"/>
      <x:c r="G1" s="107" t="n"/>
      <x:c r="H1" s="107" t="inlineStr">
        <x:is>
          <x:t xml:space="preserve">RESUMEN</x:t>
        </x:is>
      </x:c>
      <x:c r="I1" s="107" t="inlineStr">
        <x:is>
          <x:t xml:space="preserve">VALOR</x:t>
        </x:is>
      </x:c>
    </x:row>
    <x:row r="2" s="115" customFormat="1" ht="4.5" customHeight="1">
      <x:c r="A2" s="42" t="n"/>
      <x:c r="B2" s="42" t="n"/>
      <x:c r="C2" s="42" t="n"/>
      <x:c r="D2" s="42" t="n"/>
      <x:c r="E2" s="42" t="n"/>
      <x:c r="F2" s="42" t="n"/>
      <x:c r="G2" s="42" t="n"/>
      <x:c r="H2" s="42" t="inlineStr">
        <x:is>
          <x:t xml:space="preserve">Fuente considerada</x:t>
        </x:is>
      </x:c>
      <x:c r="I2" s="42" t="inlineStr">
        <x:is>
          <x:t xml:space="preserve">OPA</x:t>
        </x:is>
      </x:c>
    </x:row>
    <x:row r="3" s="115" customFormat="1" ht="27.75" customHeight="1">
      <x:c r="A3" s="109" t="inlineStr">
        <x:is>
          <x:t xml:space="preserve">CRITERIO</x:t>
        </x:is>
      </x:c>
      <x:c r="B3" s="109" t="inlineStr">
        <x:is>
          <x:t xml:space="preserve">TOTAL</x:t>
        </x:is>
      </x:c>
      <x:c r="C3" s="109" t="inlineStr">
        <x:is>
          <x:t xml:space="preserve">SI</x:t>
        </x:is>
      </x:c>
      <x:c r="D3" s="109" t="inlineStr">
        <x:is>
          <x:t xml:space="preserve">NO</x:t>
        </x:is>
      </x:c>
      <x:c r="E3" s="109" t="inlineStr">
        <x:is>
          <x:t xml:space="preserve">PENDIENTE/BLANCO</x:t>
        </x:is>
      </x:c>
      <x:c r="F3" s="41" t="n"/>
      <x:c r="G3" s="41" t="n"/>
      <x:c r="H3" s="41" t="inlineStr">
        <x:is>
          <x:t xml:space="preserve">Tribuna para distribución</x:t>
        </x:is>
      </x:c>
      <x:c r="I3" s="41" t="inlineStr">
        <x:is>
          <x:t xml:space="preserve">VIP</x:t>
        </x:is>
      </x:c>
    </x:row>
    <x:row r="4" s="115" customFormat="1" ht="40.5" customHeight="1">
      <x:c r="A4" s="42" t="inlineStr">
        <x:is>
          <x:t xml:space="preserve">FUENTE OPA</x:t>
        </x:is>
      </x:c>
      <x:c r="B4" s="42" t="n">
        <x:f>COUNTIFS(MAESTRO!$D$2:$D$600,$I$2,MAESTRO!$G$2:$G$600,"&lt;&gt;")</x:f>
        <x:v>166</x:v>
      </x:c>
      <x:c r="C4" s="42" t="n">
        <x:f>COUNTIFS(MAESTRO!$D$2:$D$600,$I$2,MAESTRO!$G$2:$G$600,"&lt;&gt;",MAESTRO!$K$2:$K$600,"SI")</x:f>
        <x:v>20</x:v>
      </x:c>
      <x:c r="D4" s="42" t="n">
        <x:f>COUNTIFS(MAESTRO!$D$2:$D$600,$I$2,MAESTRO!$G$2:$G$600,"&lt;&gt;",MAESTRO!$K$2:$K$600,"NO")</x:f>
        <x:v>27</x:v>
      </x:c>
      <x:c r="E4" s="42" t="n">
        <x:f>B4-C4-D4</x:f>
        <x:v>119</x:v>
      </x:c>
      <x:c r="F4" s="42" t="n"/>
      <x:c r="G4" s="42" t="n"/>
      <x:c r="H4" s="42" t="inlineStr">
        <x:is>
          <x:t xml:space="preserve">Invitados Fuente OPA con nombre</x:t>
        </x:is>
      </x:c>
      <x:c r="I4" s="42" t="n">
        <x:f>COUNTIFS(MAESTRO!$D$2:$D$600,$I$2,MAESTRO!$G$2:$G$600,"&lt;&gt;")</x:f>
        <x:v>166</x:v>
      </x:c>
    </x:row>
    <x:row r="5" s="115" customFormat="1" ht="27" customHeight="1">
      <x:c r="A5" s="42" t="n"/>
      <x:c r="B5" s="42" t="n"/>
      <x:c r="C5" s="42" t="n"/>
      <x:c r="D5" s="42" t="n"/>
      <x:c r="E5" s="42" t="n"/>
      <x:c r="F5" s="42" t="n"/>
      <x:c r="G5" s="42" t="n"/>
      <x:c r="H5" s="42" t="inlineStr">
        <x:is>
          <x:t xml:space="preserve">Confirmados SI Fuente OPA</x:t>
        </x:is>
      </x:c>
      <x:c r="I5" s="42" t="n">
        <x:f>COUNTIFS(MAESTRO!$D$2:$D$600,$I$2,MAESTRO!$G$2:$G$600,"&lt;&gt;",MAESTRO!$K$2:$K$600,"SI")</x:f>
        <x:v>20</x:v>
      </x:c>
    </x:row>
    <x:row r="6" s="115" customFormat="1" ht="27" customHeight="1">
      <x:c r="A6" s="42" t="n"/>
      <x:c r="B6" s="42" t="n"/>
      <x:c r="C6" s="42" t="n"/>
      <x:c r="D6" s="42" t="n"/>
      <x:c r="E6" s="42" t="n"/>
      <x:c r="F6" s="42" t="n"/>
      <x:c r="G6" s="42" t="n"/>
      <x:c r="H6" s="42" t="inlineStr">
        <x:is>
          <x:t xml:space="preserve">No asisten Fuente OPA</x:t>
        </x:is>
      </x:c>
      <x:c r="I6" s="42" t="n">
        <x:f>COUNTIFS(MAESTRO!$D$2:$D$600,$I$2,MAESTRO!$G$2:$G$600,"&lt;&gt;",MAESTRO!$K$2:$K$600,"NO")</x:f>
        <x:v>27</x:v>
      </x:c>
    </x:row>
    <x:row r="7" s="115" customFormat="1" ht="27.75" customHeight="1">
      <x:c r="A7" s="107" t="inlineStr">
        <x:is>
          <x:t xml:space="preserve">VALIDACION</x:t>
        </x:is>
      </x:c>
      <x:c r="B7" s="107" t="inlineStr">
        <x:is>
          <x:t xml:space="preserve">CONDICION</x:t>
        </x:is>
      </x:c>
      <x:c r="C7" s="107" t="inlineStr">
        <x:is>
          <x:t xml:space="preserve">RESULTADO</x:t>
        </x:is>
      </x:c>
      <x:c r="D7" s="41" t="n"/>
      <x:c r="E7" s="41" t="n"/>
      <x:c r="F7" s="41" t="n"/>
      <x:c r="G7" s="41" t="n"/>
      <x:c r="H7" s="41" t="inlineStr">
        <x:is>
          <x:t xml:space="preserve">Pendientes/blanco Fuente OPA</x:t>
        </x:is>
      </x:c>
      <x:c r="I7" s="41" t="n">
        <x:f>I4-I5-I6</x:f>
        <x:v>119</x:v>
      </x:c>
    </x:row>
    <x:row r="8" s="115" customFormat="1" ht="27" customHeight="1">
      <x:c r="A8" s="42" t="inlineStr">
        <x:is>
          <x:t xml:space="preserve">Fuente</x:t>
        </x:is>
      </x:c>
      <x:c r="B8" s="42" t="inlineStr">
        <x:is>
          <x:t xml:space="preserve">Todos los asignados deben ser OPA</x:t>
        </x:is>
      </x:c>
      <x:c r="C8" s="110" t="str">
        <x:f>IF(COUNTIFS('ASIGNACION AUTOMATICA'!$Q$2:$Q$250,"&lt;&gt;",'ASIGNACION AUTOMATICA'!$G$2:$G$250,"&lt;&gt;"&amp;$I$2)=0,"OK","REVISAR")</x:f>
        <x:v>OK</x:v>
      </x:c>
      <x:c r="D8" s="42" t="n"/>
      <x:c r="E8" s="42" t="n"/>
      <x:c r="F8" s="42" t="n"/>
      <x:c r="G8" s="42" t="n"/>
      <x:c r="H8" s="42" t="inlineStr">
        <x:is>
          <x:t xml:space="preserve">OPA / VIP a distribuir</x:t>
        </x:is>
      </x:c>
      <x:c r="I8" s="42" t="n">
        <x:f>COUNTIFS(MAESTRO!$D$2:$D$600,$I$2,MAESTRO!$F$2:$F$600,$I$3,MAESTRO!$G$2:$G$600,"&lt;&gt;",MAESTRO!$K$2:$K$600,"&lt;&gt;NO")</x:f>
        <x:v>136</x:v>
      </x:c>
    </x:row>
    <x:row r="9" s="115" customFormat="1" ht="27" customHeight="1">
      <x:c r="A9" s="42" t="inlineStr">
        <x:is>
          <x:t xml:space="preserve">Tribuna</x:t>
        </x:is>
      </x:c>
      <x:c r="B9" s="42" t="inlineStr">
        <x:is>
          <x:t xml:space="preserve">Todos los asignados deben ser VIP</x:t>
        </x:is>
      </x:c>
      <x:c r="C9" s="110" t="str">
        <x:f>IF(COUNTIFS('ASIGNACION AUTOMATICA'!$Q$2:$Q$250,"&lt;&gt;",'ASIGNACION AUTOMATICA'!$I$2:$I$250,"&lt;&gt;"&amp;$I$3)=0,"OK","REVISAR")</x:f>
        <x:v>OK</x:v>
      </x:c>
      <x:c r="D9" s="42" t="n"/>
      <x:c r="E9" s="42" t="n"/>
      <x:c r="F9" s="42" t="n"/>
      <x:c r="G9" s="42" t="n"/>
      <x:c r="H9" s="42" t="inlineStr">
        <x:is>
          <x:t xml:space="preserve">Capacidad base estrado</x:t>
        </x:is>
      </x:c>
      <x:c r="I9" s="42" t="n">
        <x:f>PARAMETROS!$B$9</x:f>
        <x:v>144</x:v>
      </x:c>
    </x:row>
    <x:row r="10" s="115" customFormat="1" ht="40.5" customHeight="1">
      <x:c r="A10" s="42" t="inlineStr">
        <x:is>
          <x:t xml:space="preserve">Fila D</x:t>
        </x:is>
      </x:c>
      <x:c r="B10" s="42" t="inlineStr">
        <x:is>
          <x:t xml:space="preserve">D15:D27 sin silla</x:t>
        </x:is>
      </x:c>
      <x:c r="C10" s="110" t="str">
        <x:f>IF(SUM(COUNTIFS('ASIGNACION AUTOMATICA'!$D$2:$D$250,{"D15","D16","D17","D18","D19","D20","D21","D22","D23","D24","D25","D26","D27"},'ASIGNACION AUTOMATICA'!$Q$2:$Q$250,"&lt;&gt;"))=0,"OK","REVISAR")</x:f>
        <x:v>OK</x:v>
      </x:c>
      <x:c r="D10" s="42" t="n"/>
      <x:c r="E10" s="42" t="n"/>
      <x:c r="F10" s="42" t="n"/>
      <x:c r="G10" s="42" t="n"/>
      <x:c r="H10" s="42" t="inlineStr">
        <x:is>
          <x:t xml:space="preserve">Reservas posteriores efectivas</x:t>
        </x:is>
      </x:c>
      <x:c r="I10" s="42" t="n">
        <x:f>COUNTIFS('ASIGNACION AUTOMATICA'!$Q$2:$Q$250,"&lt;&gt;",'ASIGNACION AUTOMATICA'!$N$2:$N$250,"&lt;&gt;")</x:f>
        <x:v>136</x:v>
      </x:c>
    </x:row>
    <x:row r="11" s="115" customFormat="1" ht="27" customHeight="1">
      <x:c r="A11" s="111" t="inlineStr">
        <x:is>
          <x:t xml:space="preserve">Reservas</x:t>
        </x:is>
      </x:c>
      <x:c r="B11" s="111" t="inlineStr">
        <x:is>
          <x:t xml:space="preserve">Asientos posteriores reservados</x:t>
        </x:is>
      </x:c>
      <x:c r="C11" s="112" t="str">
        <x:f>IF(I10=COUNTIFS('ASIGNACION AUTOMATICA'!$Q$2:$Q$250,"&lt;&gt;",'ASIGNACION AUTOMATICA'!$N$2:$N$250,"&lt;&gt;"),"OK","REVISAR")</x:f>
        <x:v>OK</x:v>
      </x:c>
      <x:c r="D11" s="111" t="n"/>
      <x:c r="E11" s="111" t="n"/>
      <x:c r="F11" s="111" t="n"/>
      <x:c r="G11" s="42" t="n"/>
      <x:c r="H11" s="42" t="inlineStr">
        <x:is>
          <x:t xml:space="preserve">Capacidad efectiva</x:t>
        </x:is>
      </x:c>
      <x:c r="I11" s="42" t="n">
        <x:f>I9-I10</x:f>
        <x:v>8</x:v>
      </x:c>
    </x:row>
    <x:row r="12">
      <x:c r="A12" s="42" t="inlineStr">
        <x:is>
          <x:t xml:space="preserve">CJA / Sra. Roxana Mery</x:t>
        </x:is>
      </x:c>
      <x:c r="B12" s="42" t="inlineStr">
        <x:is>
          <x:t xml:space="preserve">Deben quedar fijos</x:t>
        </x:is>
      </x:c>
      <x:c r="C12" s="110" t="str">
        <x:f>IF(AND(IFERROR(INDEX('ASIGNACION AUTOMATICA'!$D$2:$D$250,MATCH("Cabrera Salazar, Fernando",'ASIGNACION AUTOMATICA'!$J$2:$J$250,0)),"")="A25",IFERROR(INDEX('ASIGNACION AUTOMATICA'!$D$2:$D$250,MATCH("Mery, Roxana",'ASIGNACION AUTOMATICA'!$J$2:$J$250,0)),"")="A26"),"OK: A25 / A26","REVISAR")</x:f>
        <x:v>OK: A25 / A26</x:v>
      </x:c>
      <x:c r="D12" s="42" t="n"/>
      <x:c r="E12" s="42" t="n"/>
      <x:c r="F12" s="42" t="n"/>
      <x:c r="G12" s="42" t="n"/>
      <x:c r="H12" s="42" t="inlineStr">
        <x:is>
          <x:t xml:space="preserve">Distribuidos</x:t>
        </x:is>
      </x:c>
      <x:c r="I12" s="42" t="n">
        <x:f>COUNTIFS('ASIGNACION AUTOMATICA'!$Q$2:$Q$250,"&lt;&gt;",'ASIGNACION AUTOMATICA'!$D$2:$D$250,"&lt;&gt;",'ASIGNACION AUTOMATICA'!$D$2:$D$250,"&lt;&gt;SIN ASIGNAR")</x:f>
        <x:v>136</x:v>
      </x:c>
    </x:row>
    <x:row r="13" s="115" customFormat="1" ht="27" customHeight="1">
      <x:c r="A13" s="42" t="inlineStr">
        <x:is>
          <x:t xml:space="preserve">Cerna Lozano</x:t>
        </x:is>
      </x:c>
      <x:c r="B13" s="42" t="inlineStr">
        <x:is>
          <x:t xml:space="preserve">Debe reservar silla posterior</x:t>
        </x:is>
      </x:c>
      <x:c r="C13" s="110" t="str">
        <x:f>IF(IFERROR(INDEX('ASIGNACION AUTOMATICA'!$N$2:$N$250,MATCH("Cerna Lozano, Eduardo",'ASIGNACION AUTOMATICA'!$J$2:$J$250,0)),"")&lt;&gt;"","OK: reserva "&amp;IFERROR(INDEX('ASIGNACION AUTOMATICA'!$N$2:$N$250,MATCH("Cerna Lozano, Eduardo",'ASIGNACION AUTOMATICA'!$J$2:$J$250,0)),""),"REVISAR")</x:f>
        <x:v>REVISAR</x:v>
      </x:c>
      <x:c r="D13" s="42" t="n"/>
      <x:c r="E13" s="42" t="n"/>
      <x:c r="F13" s="42" t="n"/>
      <x:c r="G13" s="42" t="n"/>
      <x:c r="H13" s="42" t="inlineStr">
        <x:is>
          <x:t xml:space="preserve">Sin asignar por capacidad</x:t>
        </x:is>
      </x:c>
      <x:c r="I13" s="42" t="n">
        <x:f>COUNTIFS('ASIGNACION AUTOMATICA'!$Q$2:$Q$250,"&lt;&gt;",'ASIGNACION AUTOMATICA'!$D$2:$D$250,"SIN ASIGNAR")</x:f>
        <x:v>0</x:v>
      </x:c>
    </x:row>
    <x:row r="14" s="115" customFormat="1" ht="41.650001525878906" customHeight="1">
      <x:c r="A14" s="107" t="inlineStr">
        <x:is>
          <x:t xml:space="preserve">CONTROL DINAMICO AL CAMBIAR ASISTENCIA EN MAESTRO</x:t>
        </x:is>
      </x:c>
      <x:c r="B14" s="113" t="n"/>
      <x:c r="C14" s="113" t="n"/>
      <x:c r="D14" s="113" t="n"/>
      <x:c r="E14" s="113" t="n"/>
      <x:c r="F14" s="113" t="n"/>
      <x:c r="G14" s="113" t="n"/>
      <x:c r="H14" s="113" t="n"/>
      <x:c r="I14" s="113" t="n"/>
    </x:row>
    <x:row r="15">
      <x:c r="A15" s="107" t="inlineStr">
        <x:is>
          <x:t xml:space="preserve">ITEM</x:t>
        </x:is>
      </x:c>
      <x:c r="B15" s="107" t="inlineStr">
        <x:is>
          <x:t xml:space="preserve">FORMULA / CRITERIO</x:t>
        </x:is>
      </x:c>
      <x:c r="C15" s="107" t="inlineStr">
        <x:is>
          <x:t xml:space="preserve">RESULTADO</x:t>
        </x:is>
      </x:c>
      <x:c r="D15" s="107" t="inlineStr">
        <x:is>
          <x:t xml:space="preserve">DETALLE</x:t>
        </x:is>
      </x:c>
      <x:c r="E15" s="107" t="inlineStr">
        <x:is>
          <x:t xml:space="preserve">VALOR ACTUAL</x:t>
        </x:is>
      </x:c>
      <x:c r="F15" s="107" t="inlineStr">
        <x:is>
          <x:t xml:space="preserve">OBSERVACION</x:t>
        </x:is>
      </x:c>
      <x:c r="G15" s="114" t="n"/>
      <x:c r="H15" s="114" t="n"/>
      <x:c r="I15" s="114" t="n"/>
    </x:row>
    <x:row r="16" s="115" customFormat="1" ht="27" customHeight="1">
      <x:c r="A16" s="42" t="inlineStr">
        <x:is>
          <x:t xml:space="preserve">Cuadratura asistencia</x:t>
        </x:is>
      </x:c>
      <x:c r="B16" s="42" t="inlineStr">
        <x:is>
          <x:t xml:space="preserve">TOTAL = SI + NO + PENDIENTE/BLANCO</x:t>
        </x:is>
      </x:c>
      <x:c r="C16" s="42" t="str">
        <x:f>IF(B4=C4+D4+E4,"OK","REVISAR")</x:f>
        <x:v>OK</x:v>
      </x:c>
      <x:c r="D16" s="42" t="inlineStr">
        <x:is>
          <x:t xml:space="preserve">Debe estar OK</x:t>
        </x:is>
      </x:c>
      <x:c r="E16" s="42" t="str">
        <x:f>C16</x:f>
        <x:v>OK</x:v>
      </x:c>
      <x:c r="F16" s="42" t="inlineStr">
        <x:is>
          <x:t xml:space="preserve">Se actualiza al modificar columna K del MAESTRO</x:t>
        </x:is>
      </x:c>
      <x:c r="G16" s="42" t="n"/>
      <x:c r="H16" s="42" t="n"/>
      <x:c r="I16" s="42" t="n"/>
    </x:row>
    <x:row r="17">
      <x:c r="A17" s="42" t="inlineStr">
        <x:is>
          <x:t xml:space="preserve">Total Fuente OPA</x:t>
        </x:is>
      </x:c>
      <x:c r="B17" s="42" t="inlineStr">
        <x:is>
          <x:t xml:space="preserve">Conteo Fuente OPA</x:t>
        </x:is>
      </x:c>
      <x:c r="C17" s="42" t="n">
        <x:f>I4</x:f>
        <x:v>166</x:v>
      </x:c>
      <x:c r="D17" s="42" t="inlineStr">
        <x:is>
          <x:t xml:space="preserve">Fuente definida en I2</x:t>
        </x:is>
      </x:c>
      <x:c r="E17" s="42" t="n">
        <x:f>C17</x:f>
        <x:v>166</x:v>
      </x:c>
      <x:c r="F17" s="42" t="n"/>
      <x:c r="G17" s="42" t="n"/>
      <x:c r="H17" s="42" t="n"/>
      <x:c r="I17" s="42" t="n"/>
    </x:row>
    <x:row r="18">
      <x:c r="A18" s="42" t="inlineStr">
        <x:is>
          <x:t xml:space="preserve">Confirmados SI</x:t>
        </x:is>
      </x:c>
      <x:c r="B18" s="42" t="inlineStr">
        <x:is>
          <x:t xml:space="preserve">ASISTENCIA = SI</x:t>
        </x:is>
      </x:c>
      <x:c r="C18" s="42" t="n">
        <x:f>I5</x:f>
        <x:v>20</x:v>
      </x:c>
      <x:c r="D18" s="42" t="inlineStr">
        <x:is>
          <x:t xml:space="preserve">Confirmados OPA</x:t>
        </x:is>
      </x:c>
      <x:c r="E18" s="42" t="n">
        <x:f>C18</x:f>
        <x:v>20</x:v>
      </x:c>
      <x:c r="F18" s="42" t="n"/>
      <x:c r="G18" s="42" t="n"/>
      <x:c r="H18" s="42" t="n"/>
      <x:c r="I18" s="42" t="n"/>
    </x:row>
    <x:row r="19">
      <x:c r="A19" s="42" t="inlineStr">
        <x:is>
          <x:t xml:space="preserve">No asisten</x:t>
        </x:is>
      </x:c>
      <x:c r="B19" s="42" t="inlineStr">
        <x:is>
          <x:t xml:space="preserve">ASISTENCIA = NO</x:t>
        </x:is>
      </x:c>
      <x:c r="C19" s="42" t="n">
        <x:f>I6</x:f>
        <x:v>27</x:v>
      </x:c>
      <x:c r="D19" s="42" t="inlineStr">
        <x:is>
          <x:t xml:space="preserve">Excluidos de control OPA</x:t>
        </x:is>
      </x:c>
      <x:c r="E19" s="42" t="n">
        <x:f>C19</x:f>
        <x:v>27</x:v>
      </x:c>
      <x:c r="F19" s="42" t="n"/>
      <x:c r="G19" s="42" t="n"/>
      <x:c r="H19" s="42" t="n"/>
      <x:c r="I19" s="42" t="n"/>
    </x:row>
    <x:row r="20" s="115" customFormat="1" ht="27" customHeight="1">
      <x:c r="A20" s="42" t="inlineStr">
        <x:is>
          <x:t xml:space="preserve">Pendientes / blanco</x:t>
        </x:is>
      </x:c>
      <x:c r="B20" s="42" t="inlineStr">
        <x:is>
          <x:t xml:space="preserve">Total - SI - NO</x:t>
        </x:is>
      </x:c>
      <x:c r="C20" s="42" t="n">
        <x:f>I7</x:f>
        <x:v>119</x:v>
      </x:c>
      <x:c r="D20" s="42" t="inlineStr">
        <x:is>
          <x:t xml:space="preserve">Pendientes o blanco OPA</x:t>
        </x:is>
      </x:c>
      <x:c r="E20" s="42" t="n">
        <x:f>C20</x:f>
        <x:v>119</x:v>
      </x:c>
      <x:c r="F20" s="42" t="n"/>
      <x:c r="G20" s="42" t="n"/>
      <x:c r="H20" s="42" t="n"/>
      <x:c r="I20" s="42" t="n"/>
    </x:row>
    <x:row r="21">
      <x:c r="A21" s="42" t="inlineStr">
        <x:is>
          <x:t xml:space="preserve">A distribuir</x:t>
        </x:is>
      </x:c>
      <x:c r="B21" s="42" t="inlineStr">
        <x:is>
          <x:t xml:space="preserve">OPA/VIP con asistencia distinta de NO</x:t>
        </x:is>
      </x:c>
      <x:c r="C21" s="42" t="n">
        <x:f>I8</x:f>
        <x:v>136</x:v>
      </x:c>
      <x:c r="D21" s="42" t="inlineStr">
        <x:is>
          <x:t xml:space="preserve">Base para asignación automática</x:t>
        </x:is>
      </x:c>
      <x:c r="E21" s="42" t="n">
        <x:f>C21</x:f>
        <x:v>136</x:v>
      </x:c>
      <x:c r="F21" s="42" t="n"/>
      <x:c r="G21" s="42" t="n"/>
      <x:c r="H21" s="42" t="n"/>
      <x:c r="I21" s="42" t="n"/>
    </x:row>
    <x:row r="22">
      <x:c r="A22" s="42" t="inlineStr">
        <x:is>
          <x:t xml:space="preserve">Distribuidos</x:t>
        </x:is>
      </x:c>
      <x:c r="B22" s="42" t="inlineStr">
        <x:is>
          <x:t xml:space="preserve">Asientos asignados</x:t>
        </x:is>
      </x:c>
      <x:c r="C22" s="42" t="n">
        <x:f>I12</x:f>
        <x:v>136</x:v>
      </x:c>
      <x:c r="D22" s="42" t="inlineStr">
        <x:is>
          <x:t xml:space="preserve">Desde ASIGNACION AUTOMATICA</x:t>
        </x:is>
      </x:c>
      <x:c r="E22" s="42" t="n">
        <x:f>I12</x:f>
        <x:v>136</x:v>
      </x:c>
      <x:c r="F22" s="42" t="n"/>
      <x:c r="G22" s="42" t="n"/>
      <x:c r="H22" s="42" t="n"/>
      <x:c r="I22" s="42" t="n"/>
    </x:row>
    <x:row r="23">
      <x:c r="A23" s="42" t="inlineStr">
        <x:is>
          <x:t xml:space="preserve">Sin asignar</x:t>
        </x:is>
      </x:c>
      <x:c r="B23" s="42" t="inlineStr">
        <x:is>
          <x:t xml:space="preserve">Sin cupo o regla</x:t>
        </x:is>
      </x:c>
      <x:c r="C23" s="42" t="n">
        <x:f>I13</x:f>
        <x:v>0</x:v>
      </x:c>
      <x:c r="D23" s="42" t="inlineStr">
        <x:is>
          <x:t xml:space="preserve">Debe ser 0 si hay capacidad suficiente</x:t>
        </x:is>
      </x:c>
      <x:c r="E23" s="42" t="n">
        <x:f>I13</x:f>
        <x:v>0</x:v>
      </x:c>
      <x:c r="F23" s="42" t="n"/>
      <x:c r="G23" s="42" t="n"/>
      <x:c r="H23" s="42" t="n"/>
      <x:c r="I23" s="42" t="n"/>
    </x:row>
    <x:row r="24">
      <x:c r="A24" s="42" t="inlineStr">
        <x:is>
          <x:t xml:space="preserve">Reservas activas</x:t>
        </x:is>
      </x:c>
      <x:c r="B24" s="42" t="inlineStr">
        <x:is>
          <x:t xml:space="preserve">Edecanes/ayudantes</x:t>
        </x:is>
      </x:c>
      <x:c r="C24" s="42" t="n">
        <x:f>I10</x:f>
        <x:v>136</x:v>
      </x:c>
      <x:c r="D24" s="42" t="inlineStr">
        <x:is>
          <x:t xml:space="preserve">Asiento posterior reservado</x:t>
        </x:is>
      </x:c>
      <x:c r="E24" s="42" t="n">
        <x:f>I10</x:f>
        <x:v>136</x:v>
      </x:c>
      <x:c r="F24" s="42" t="n"/>
      <x:c r="G24" s="42" t="n"/>
      <x:c r="H24" s="42" t="n"/>
      <x:c r="I24" s="42" t="n"/>
    </x:row>
    <x:row r="25">
      <x:c r="A25" s="42" t="inlineStr">
        <x:is>
          <x:t xml:space="preserve">Capacidad efectiva</x:t>
        </x:is>
      </x:c>
      <x:c r="B25" s="42" t="inlineStr">
        <x:is>
          <x:t xml:space="preserve">Capacidad base - reservas</x:t>
        </x:is>
      </x:c>
      <x:c r="C25" s="42" t="n">
        <x:f>I11</x:f>
        <x:v>8</x:v>
      </x:c>
      <x:c r="D25" s="42" t="inlineStr">
        <x:is>
          <x:t xml:space="preserve">Capacidad real disponible</x:t>
        </x:is>
      </x:c>
      <x:c r="E25" s="42" t="n">
        <x:f>I11</x:f>
        <x:v>8</x:v>
      </x:c>
      <x:c r="F25" s="42" t="n"/>
      <x:c r="G25" s="42" t="n"/>
      <x:c r="H25" s="42" t="n"/>
      <x:c r="I25" s="42" t="n"/>
    </x:row>
    <x:row r="26">
      <x:c r="A26" s="42" t="inlineStr">
        <x:is>
          <x:t xml:space="preserve">Estado general</x:t>
        </x:is>
      </x:c>
      <x:c r="B26" s="42" t="inlineStr">
        <x:is>
          <x:t xml:space="preserve">Distribuidos + Sin asignar = A distribuir</x:t>
        </x:is>
      </x:c>
      <x:c r="C26" s="42" t="str">
        <x:f>IF(I12+I13=I8,"OK","REVISAR")</x:f>
        <x:v>OK</x:v>
      </x:c>
      <x:c r="D26" s="42" t="inlineStr">
        <x:is>
          <x:t xml:space="preserve">Debe estar OK</x:t>
        </x:is>
      </x:c>
      <x:c r="E26" s="42" t="str">
        <x:f>IF(I12+I13=I8,"OK","REVISAR")</x:f>
        <x:v>OK</x:v>
      </x:c>
      <x:c r="F26" s="42" t="inlineStr">
        <x:is>
          <x:t xml:space="preserve">Se actualiza automáticamente al modificar asistencia en MAESTRO</x:t>
        </x:is>
      </x:c>
      <x:c r="G26" s="42" t="n"/>
      <x:c r="H26" s="42" t="n"/>
      <x:c r="I26" s="42" t="n"/>
    </x:row>
    <x:row r="27">
      <x:c r="A27" s="42" t="inlineStr">
        <x:is>
          <x:t xml:space="preserve">Uso</x:t>
        </x:is>
      </x:c>
      <x:c r="B27" s="42" t="inlineStr">
        <x:is>
          <x:t xml:space="preserve">Cambiar solo MAESTRO columna K</x:t>
        </x:is>
      </x:c>
      <x:c r="C27" s="42" t="n"/>
      <x:c r="D27" s="42" t="inlineStr">
        <x:is>
          <x:t xml:space="preserve">SI / NO / Pendiente o blanco</x:t>
        </x:is>
      </x:c>
      <x:c r="E27" s="42" t="n"/>
      <x:c r="F27" s="42" t="inlineStr">
        <x:is>
          <x:t xml:space="preserve">Excel recalcula control, asignacion y plano</x:t>
        </x:is>
      </x:c>
      <x:c r="G27" s="42" t="n"/>
      <x:c r="H27" s="42" t="n"/>
      <x:c r="I27" s="42" t="n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baseColWidth="10" defaultColWidth="9" defaultRowHeight="13.5"/>
  <x:cols>
    <x:col min="1" max="1" width="28" style="115" customWidth="1"/>
    <x:col min="2" max="2" width="26" style="115" customWidth="1"/>
    <x:col min="3" max="3" width="64" style="115" customWidth="1"/>
    <x:col min="4" max="4" width="24" style="115" customWidth="1"/>
  </x:cols>
  <x:sheetData>
    <x:row r="1" s="115" customFormat="1" ht="41.650001525878906" customHeight="1">
      <x:c r="A1" s="41" t="inlineStr">
        <x:is>
          <x:t xml:space="preserve">PARAMETROS DE DISTRIBUCION PROTOCOLAR OPA / VIP</x:t>
        </x:is>
      </x:c>
      <x:c r="B1" s="41" t="n"/>
      <x:c r="C1" s="41" t="n"/>
    </x:row>
    <x:row r="2" s="115" customFormat="1" ht="13.899999618530273" customHeight="1">
      <x:c r="A2" s="44" t="inlineStr">
        <x:is>
          <x:t xml:space="preserve">Fuente a distribuir</x:t>
        </x:is>
      </x:c>
      <x:c r="B2" s="45" t="inlineStr">
        <x:is>
          <x:t xml:space="preserve">OPA</x:t>
        </x:is>
      </x:c>
      <x:c r="C2" s="46" t="inlineStr">
        <x:is>
          <x:t xml:space="preserve">Solo se consideran filas con FUENTE = OPA</x:t>
        </x:is>
      </x:c>
    </x:row>
    <x:row r="3" s="115" customFormat="1" ht="13.899999618530273" customHeight="1">
      <x:c r="A3" s="44" t="inlineStr">
        <x:is>
          <x:t xml:space="preserve">Tribuna a distribuir</x:t>
        </x:is>
      </x:c>
      <x:c r="B3" s="45" t="inlineStr">
        <x:is>
          <x:t xml:space="preserve">VIP</x:t>
        </x:is>
      </x:c>
      <x:c r="C3" s="46" t="inlineStr">
        <x:is>
          <x:t xml:space="preserve">Solo se consideran filas con TRIBUNA = VIP</x:t>
        </x:is>
      </x:c>
    </x:row>
    <x:row r="4" s="115" customFormat="1" ht="13.899999618530273" customHeight="1">
      <x:c r="A4" s="44" t="inlineStr">
        <x:is>
          <x:t xml:space="preserve">Estado a considerar</x:t>
        </x:is>
      </x:c>
      <x:c r="B4" s="45" t="inlineStr">
        <x:is>
          <x:t xml:space="preserve">SI y Pendiente</x:t>
        </x:is>
      </x:c>
      <x:c r="C4" s="46" t="inlineStr">
        <x:is>
          <x:t xml:space="preserve">Se excluyen los invitados con ASISTENCIA = NO</x:t>
        </x:is>
      </x:c>
    </x:row>
    <x:row r="5" s="115" customFormat="1" ht="13.899999618530273" customHeight="1">
      <x:c r="A5" s="44" t="inlineStr">
        <x:is>
          <x:t xml:space="preserve">Centro protocolar</x:t>
        </x:is>
      </x:c>
      <x:c r="B5" s="45" t="n">
        <x:v>23</x:v>
      </x:c>
      <x:c r="C5" s="46" t="inlineStr">
        <x:is>
          <x:t xml:space="preserve">Silla central indicada por usuario</x:t>
        </x:is>
      </x:c>
    </x:row>
    <x:row r="6" s="115" customFormat="1" ht="13.899999618530273" customHeight="1">
      <x:c r="A6" s="44" t="inlineStr">
        <x:is>
          <x:t xml:space="preserve">Sillas por fila</x:t>
        </x:is>
      </x:c>
      <x:c r="B6" s="45" t="n">
        <x:v>39</x:v>
      </x:c>
      <x:c r="C6" s="46" t="inlineStr">
        <x:is>
          <x:t xml:space="preserve">Numeracion 1 a 39</x:t>
        </x:is>
      </x:c>
    </x:row>
    <x:row r="7" s="115" customFormat="1" ht="13.899999618530273" customHeight="1">
      <x:c r="A7" s="44" t="inlineStr">
        <x:is>
          <x:t xml:space="preserve">Fila D sin sillas desde</x:t>
        </x:is>
      </x:c>
      <x:c r="B7" s="45" t="n">
        <x:v>15</x:v>
      </x:c>
      <x:c r="C7" s="46" t="inlineStr">
        <x:is>
          <x:t xml:space="preserve">Bloque central no asignable</x:t>
        </x:is>
      </x:c>
    </x:row>
    <x:row r="8" s="115" customFormat="1" ht="13.899999618530273" customHeight="1">
      <x:c r="A8" s="44" t="inlineStr">
        <x:is>
          <x:t xml:space="preserve">Fila D sin sillas hasta</x:t>
        </x:is>
      </x:c>
      <x:c r="B8" s="45" t="n">
        <x:v>26</x:v>
      </x:c>
      <x:c r="C8" s="46" t="inlineStr">
        <x:is>
          <x:t xml:space="preserve">Bloque central no asignable; D27 habilitada para completar distribución</x:t>
        </x:is>
      </x:c>
    </x:row>
    <x:row r="9" s="115" customFormat="1" ht="13.899999618530273" customHeight="1">
      <x:c r="A9" s="44" t="inlineStr">
        <x:is>
          <x:t xml:space="preserve">Capacidad base disponible</x:t>
        </x:is>
      </x:c>
      <x:c r="B9" s="45" t="n">
        <x:v>144</x:v>
      </x:c>
      <x:c r="C9" s="46" t="inlineStr">
        <x:is>
          <x:t xml:space="preserve">A, B y C completas; D incompleta sin D15:D26 + D27 habilitada</x:t>
        </x:is>
      </x:c>
    </x:row>
    <x:row r="10" s="115" customFormat="1" ht="13.899999618530273" customHeight="1">
      <x:c r="A10" s="47" t="inlineStr">
        <x:is>
          <x:t xml:space="preserve">Orden de llenado</x:t>
        </x:is>
      </x:c>
      <x:c r="B10" s="42" t="inlineStr">
        <x:is>
          <x:t xml:space="preserve">Centro, derecha, izquierda</x:t>
        </x:is>
      </x:c>
      <x:c r="C10" s="42" t="inlineStr">
        <x:is>
          <x:t xml:space="preserve">Excepción: CJA y Sra. Roxana Mery quedan juntos</x:t>
        </x:is>
      </x:c>
    </x:row>
    <x:row r="11" s="115" customFormat="1" ht="13.899999618530273" customHeight="1">
      <x:c r="A11" s="47" t="inlineStr">
        <x:is>
          <x:t xml:space="preserve">Reservas posteriores</x:t>
        </x:is>
      </x:c>
      <x:c r="B11" s="42" t="inlineStr">
        <x:is>
          <x:t xml:space="preserve">Automatizadas</x:t>
        </x:is>
      </x:c>
      <x:c r="C11" s="42" t="inlineStr">
        <x:is>
          <x:t xml:space="preserve">Se cargan en hoja EDECANES AYUDANTES</x:t>
        </x:is>
      </x:c>
    </x:row>
    <x:row r="12" s="115" customFormat="1" ht="13.899999618530273" customHeight="1">
      <x:c r="A12" s="47" t="inlineStr">
        <x:is>
          <x:t xml:space="preserve">Regla reserva</x:t>
        </x:is>
      </x:c>
      <x:c r="B12" s="42" t="inlineStr">
        <x:is>
          <x:t xml:space="preserve">Misma silla / fila posterior</x:t>
        </x:is>
      </x:c>
      <x:c r="C12" s="42" t="inlineStr">
        <x:is>
          <x:t xml:space="preserve">Ejemplo A23 reserva B23; B23 reserva C23</x:t>
        </x:is>
      </x:c>
    </x:row>
    <x:row r="13" s="115" customFormat="1" ht="13.899999618530273" customHeight="1">
      <x:c r="A13" s="47" t="inlineStr">
        <x:is>
          <x:t xml:space="preserve">Criterio distribución</x:t>
        </x:is>
      </x:c>
      <x:c r="B13" s="42" t="inlineStr">
        <x:is>
          <x:t xml:space="preserve">OPA + VIP + No NO</x:t>
        </x:is>
      </x:c>
      <x:c r="C13" s="42" t="inlineStr">
        <x:is>
          <x:t xml:space="preserve">Debe tener nombre y no estar en estado NO</x:t>
        </x:is>
      </x:c>
    </x:row>
  </x:sheetData>
  <x:dataValidations count="2">
    <x:dataValidation type="list" allowBlank="0" showDropDown="0" showInputMessage="0" showErrorMessage="0" sqref="B2">
      <x:formula1>"VIP,Civiles,Militares,ASMAR Dirección,Lateral,Asmartalc,Académicos,TODAS"</x:formula1>
    </x:dataValidation>
    <x:dataValidation type="list" allowBlank="0" showDropDown="0" showInputMessage="0" showErrorMessage="0" sqref="B3">
      <x:formula1>"SI y Pendiente,Solo SI"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baseColWidth="10" defaultColWidth="9" defaultRowHeight="13.5"/>
  <x:cols>
    <x:col min="1" max="1" width="8" style="115" customWidth="1"/>
    <x:col min="2" max="2" width="20" style="115" customWidth="1"/>
    <x:col min="3" max="3" width="34" style="115" customWidth="1"/>
    <x:col min="4" max="4" width="38" style="115" customWidth="1"/>
    <x:col min="5" max="5" width="20" style="115" customWidth="1"/>
    <x:col min="6" max="6" width="10" style="115" customWidth="1"/>
    <x:col min="7" max="8" width="18" style="115" customWidth="1"/>
    <x:col min="9" max="9" width="22" style="115" customWidth="1"/>
    <x:col min="10" max="10" width="38" style="115" customWidth="1"/>
  </x:cols>
  <x:sheetData>
    <x:row r="1" s="115" customFormat="1" ht="27.75" customHeight="1">
      <x:c r="A1" s="53" t="inlineStr">
        <x:is>
          <x:t xml:space="preserve">NRO.</x:t>
        </x:is>
      </x:c>
      <x:c r="B1" s="53" t="inlineStr">
        <x:is>
          <x:t xml:space="preserve">APELLIDO / CRITERIO</x:t>
        </x:is>
      </x:c>
      <x:c r="C1" s="53" t="inlineStr">
        <x:is>
          <x:t xml:space="preserve">NOMBRE COMPLETO</x:t>
        </x:is>
      </x:c>
      <x:c r="D1" s="53" t="inlineStr">
        <x:is>
          <x:t xml:space="preserve">CARGO</x:t>
        </x:is>
      </x:c>
      <x:c r="E1" s="53" t="inlineStr">
        <x:is>
          <x:t xml:space="preserve">TIPO DE RESERVA</x:t>
        </x:is>
      </x:c>
      <x:c r="F1" s="53" t="inlineStr">
        <x:is>
          <x:t xml:space="preserve">ACTIVO</x:t>
        </x:is>
      </x:c>
      <x:c r="G1" s="53" t="inlineStr">
        <x:is>
          <x:t xml:space="preserve">UBICACION AUTORIDAD</x:t>
        </x:is>
      </x:c>
      <x:c r="H1" s="53" t="inlineStr">
        <x:is>
          <x:t xml:space="preserve">SILLA RESERVADA</x:t>
        </x:is>
      </x:c>
      <x:c r="I1" s="53" t="inlineStr">
        <x:is>
          <x:t xml:space="preserve">ESTADO RESERVA</x:t>
        </x:is>
      </x:c>
      <x:c r="J1" s="53" t="inlineStr">
        <x:is>
          <x:t xml:space="preserve">OBSERVACION</x:t>
        </x:is>
      </x:c>
    </x:row>
    <x:row r="2">
      <x:c r="A2" s="166" t="str">
        <x:f>IF(OR($B2="",$C2="NO ENCONTRADO"),"",IFERROR(INDEX(MAESTRO!$A:$A,MATCH($C2,MAESTRO!$G:$G,0)),""))</x:f>
        <x:v>NRO.</x:v>
      </x:c>
      <x:c r="B2" s="165" t="inlineStr">
        <x:is>
          <x:t xml:space="preserve">Kast</x:t>
        </x:is>
      </x:c>
      <x:c r="C2" s="165" t="str">
        <x:f>IF($B2="","",IFERROR(INDEX(MAESTRO!$G:$G,AGGREGATE(15,6,ROW(MAESTRO!$G$2:$G$600)/((ISNUMBER(SEARCH($B2,MAESTRO!$G$2:$G$600)))*(MAESTRO!$D$2:$D$600=PARAMETROS!$B$2)*(MAESTRO!$F$2:$F$600=PARAMETROS!$B$3)*(MAESTRO!$G$2:$G$600&lt;&gt;"")),1)),"NO ENCONTRADO"))</x:f>
        <x:v>NOMBRE COMPLETO</x:v>
      </x:c>
      <x:c r="D2" s="165" t="str">
        <x:f>IF(OR($C2="",$C2="NO ENCONTRADO"),"",IFERROR(INDEX(MAESTRO!$L:$L,MATCH($C2,MAESTRO!$G:$G,0)),""))</x:f>
        <x:v>CARGO</x:v>
      </x:c>
      <x:c r="E2" s="166" t="str">
        <x:f>IF($B2="","","EDECÁN / AYUDANTE")</x:f>
        <x:v>EDECÁN / AYUDANTE</x:v>
      </x:c>
      <x:c r="F2" s="166" t="inlineStr">
        <x:is>
          <x:t xml:space="preserve">SI</x:t>
        </x:is>
      </x:c>
      <x:c r="G2" s="166" t="str">
        <x:f>IF(OR($C2="",$C2="NO ENCONTRADO",$F2&lt;&gt;"SI"),"",IFERROR(INDEX('ASIGNACION AUTOMATICA'!$D:$D,MATCH($C2,'ASIGNACION AUTOMATICA'!$J:$J,0)),""))</x:f>
        <x:v>UBICACION</x:v>
      </x:c>
      <x:c r="H2" s="61" t="str">
        <x:f>IF(OR($F2&lt;&gt;"SI",$G2="",$G2="SIN ASIGNAR"),"",IF(LEFT($G2,1)="D","",IF(COUNTIFS('MAPA ASIENTOS'!$D:$D,CHAR(CODE(LEFT($G2,1))+1)&amp;MID($G2,2,10),'MAPA ASIENTOS'!$E:$E,"ASIGNABLE")&gt;0,CHAR(CODE(LEFT($G2,1))+1)&amp;MID($G2,2,10),"")))</x:f>
      </x:c>
      <x:c r="I2" s="61" t="str">
        <x:f>IF($F2&lt;&gt;"SI","INACTIVO",IF($G2="","SIN ASIGNAR",IF($G2="SIN ASIGNAR","SIN ASIGNAR",IF(LEFT($G2,1)="D","SIN FILA POSTERIOR",IF($H2="","NO ASIGNABLE","RESERVADA")))))</x:f>
        <x:v>NO ASIGNABLE</x:v>
      </x:c>
      <x:c r="J2" s="165" t="str">
        <x:f>IF($B2="","",IF($I2="RESERVADA","Reserva posterior automatizada según asistencia y ubicación.",IF($I2="INACTIVO","Reserva desactivada.",IF($I2="SIN FILA POSTERIOR","Autoridad en fila D; no existe fila posterior.",IF($I2="NO ASIGNABLE","La silla posterior cae en sector no asignable.","Autoridad sin asiento asignado.")))))</x:f>
        <x:v>La silla posterior cae en sector no asignable.</x:v>
      </x:c>
    </x:row>
    <x:row r="3">
      <x:c r="A3" s="166" t="str">
        <x:f>IF(OR($B3="",$C3="NO ENCONTRADO"),"",IFERROR(INDEX(MAESTRO!$A:$A,MATCH($C3,MAESTRO!$G:$G,0)),""))</x:f>
        <x:v>NRO.</x:v>
      </x:c>
      <x:c r="B3" s="165" t="inlineStr">
        <x:is>
          <x:t xml:space="preserve">Núñez</x:t>
        </x:is>
      </x:c>
      <x:c r="C3" s="165" t="str">
        <x:f>IF($B3="","",IFERROR(INDEX(MAESTRO!$G:$G,AGGREGATE(15,6,ROW(MAESTRO!$G$2:$G$600)/((ISNUMBER(SEARCH($B3,MAESTRO!$G$2:$G$600)))*(MAESTRO!$D$2:$D$600=PARAMETROS!$B$2)*(MAESTRO!$F$2:$F$600=PARAMETROS!$B$3)*(MAESTRO!$G$2:$G$600&lt;&gt;"")),1)),"NO ENCONTRADO"))</x:f>
        <x:v>NOMBRE COMPLETO</x:v>
      </x:c>
      <x:c r="D3" s="165" t="str">
        <x:f>IF(OR($C3="",$C3="NO ENCONTRADO"),"",IFERROR(INDEX(MAESTRO!$L:$L,MATCH($C3,MAESTRO!$G:$G,0)),""))</x:f>
        <x:v>CARGO</x:v>
      </x:c>
      <x:c r="E3" s="166" t="str">
        <x:f>IF($B3="","","EDECÁN / AYUDANTE")</x:f>
        <x:v>EDECÁN / AYUDANTE</x:v>
      </x:c>
      <x:c r="F3" s="166" t="inlineStr">
        <x:is>
          <x:t xml:space="preserve">SI</x:t>
        </x:is>
      </x:c>
      <x:c r="G3" s="166" t="str">
        <x:f>IF(OR($C3="",$C3="NO ENCONTRADO",$F3&lt;&gt;"SI"),"",IFERROR(INDEX('ASIGNACION AUTOMATICA'!$D:$D,MATCH($C3,'ASIGNACION AUTOMATICA'!$J:$J,0)),""))</x:f>
        <x:v>UBICACION</x:v>
      </x:c>
      <x:c r="H3" s="61" t="str">
        <x:f>IF(OR($F3&lt;&gt;"SI",$G3="",$G3="SIN ASIGNAR"),"",IF(LEFT($G3,1)="D","",IF(COUNTIFS('MAPA ASIENTOS'!$D:$D,CHAR(CODE(LEFT($G3,1))+1)&amp;MID($G3,2,10),'MAPA ASIENTOS'!$E:$E,"ASIGNABLE")&gt;0,CHAR(CODE(LEFT($G3,1))+1)&amp;MID($G3,2,10),"")))</x:f>
      </x:c>
      <x:c r="I3" s="61" t="str">
        <x:f>IF($F3&lt;&gt;"SI","INACTIVO",IF($G3="","SIN ASIGNAR",IF($G3="SIN ASIGNAR","SIN ASIGNAR",IF(LEFT($G3,1)="D","SIN FILA POSTERIOR",IF($H3="","NO ASIGNABLE","RESERVADA")))))</x:f>
        <x:v>NO ASIGNABLE</x:v>
      </x:c>
      <x:c r="J3" s="165" t="str">
        <x:f>IF($B3="","",IF($I3="RESERVADA","Reserva posterior automatizada según asistencia y ubicación.",IF($I3="INACTIVO","Reserva desactivada.",IF($I3="SIN FILA POSTERIOR","Autoridad en fila D; no existe fila posterior.",IF($I3="NO ASIGNABLE","La silla posterior cae en sector no asignable.","Autoridad sin asiento asignado.")))))</x:f>
        <x:v>La silla posterior cae en sector no asignable.</x:v>
      </x:c>
    </x:row>
    <x:row r="4">
      <x:c r="A4" s="166" t="str">
        <x:f>IF(OR($B4="",$C4="NO ENCONTRADO"),"",IFERROR(INDEX(MAESTRO!$A:$A,MATCH($C4,MAESTRO!$G:$G,0)),""))</x:f>
        <x:v>NRO.</x:v>
      </x:c>
      <x:c r="B4" s="165" t="inlineStr">
        <x:is>
          <x:t xml:space="preserve">Barros</x:t>
        </x:is>
      </x:c>
      <x:c r="C4" s="165" t="str">
        <x:f>IF($B4="","",IFERROR(INDEX(MAESTRO!$G:$G,AGGREGATE(15,6,ROW(MAESTRO!$G$2:$G$600)/((ISNUMBER(SEARCH($B4,MAESTRO!$G$2:$G$600)))*(MAESTRO!$D$2:$D$600=PARAMETROS!$B$2)*(MAESTRO!$F$2:$F$600=PARAMETROS!$B$3)*(MAESTRO!$G$2:$G$600&lt;&gt;"")),1)),"NO ENCONTRADO"))</x:f>
        <x:v>NOMBRE COMPLETO</x:v>
      </x:c>
      <x:c r="D4" s="165" t="str">
        <x:f>IF(OR($C4="",$C4="NO ENCONTRADO"),"",IFERROR(INDEX(MAESTRO!$L:$L,MATCH($C4,MAESTRO!$G:$G,0)),""))</x:f>
        <x:v>CARGO</x:v>
      </x:c>
      <x:c r="E4" s="166" t="str">
        <x:f>IF($B4="","","EDECÁN / AYUDANTE")</x:f>
        <x:v>EDECÁN / AYUDANTE</x:v>
      </x:c>
      <x:c r="F4" s="166" t="inlineStr">
        <x:is>
          <x:t xml:space="preserve">SI</x:t>
        </x:is>
      </x:c>
      <x:c r="G4" s="166" t="str">
        <x:f>IF(OR($C4="",$C4="NO ENCONTRADO",$F4&lt;&gt;"SI"),"",IFERROR(INDEX('ASIGNACION AUTOMATICA'!$D:$D,MATCH($C4,'ASIGNACION AUTOMATICA'!$J:$J,0)),""))</x:f>
        <x:v>UBICACION</x:v>
      </x:c>
      <x:c r="H4" s="61" t="str">
        <x:f>IF(OR($F4&lt;&gt;"SI",$G4="",$G4="SIN ASIGNAR"),"",IF(LEFT($G4,1)="D","",IF(COUNTIFS('MAPA ASIENTOS'!$D:$D,CHAR(CODE(LEFT($G4,1))+1)&amp;MID($G4,2,10),'MAPA ASIENTOS'!$E:$E,"ASIGNABLE")&gt;0,CHAR(CODE(LEFT($G4,1))+1)&amp;MID($G4,2,10),"")))</x:f>
      </x:c>
      <x:c r="I4" s="61" t="str">
        <x:f>IF($F4&lt;&gt;"SI","INACTIVO",IF($G4="","SIN ASIGNAR",IF($G4="SIN ASIGNAR","SIN ASIGNAR",IF(LEFT($G4,1)="D","SIN FILA POSTERIOR",IF($H4="","NO ASIGNABLE","RESERVADA")))))</x:f>
        <x:v>NO ASIGNABLE</x:v>
      </x:c>
      <x:c r="J4" s="165" t="str">
        <x:f>IF($B4="","",IF($I4="RESERVADA","Reserva posterior automatizada según asistencia y ubicación.",IF($I4="INACTIVO","Reserva desactivada.",IF($I4="SIN FILA POSTERIOR","Autoridad en fila D; no existe fila posterior.",IF($I4="NO ASIGNABLE","La silla posterior cae en sector no asignable.","Autoridad sin asiento asignado.")))))</x:f>
        <x:v>La silla posterior cae en sector no asignable.</x:v>
      </x:c>
    </x:row>
    <x:row r="5">
      <x:c r="A5" s="166" t="str">
        <x:f>IF(OR($B5="",$C5="NO ENCONTRADO"),"",IFERROR(INDEX(MAESTRO!$A:$A,MATCH($C5,MAESTRO!$G:$G,0)),""))</x:f>
        <x:v>NRO.</x:v>
      </x:c>
      <x:c r="B5" s="165" t="inlineStr">
        <x:is>
          <x:t xml:space="preserve">Cabrera</x:t>
        </x:is>
      </x:c>
      <x:c r="C5" s="165" t="str">
        <x:f>IF($B5="","",IFERROR(INDEX(MAESTRO!$G:$G,AGGREGATE(15,6,ROW(MAESTRO!$G$2:$G$600)/((ISNUMBER(SEARCH($B5,MAESTRO!$G$2:$G$600)))*(MAESTRO!$D$2:$D$600=PARAMETROS!$B$2)*(MAESTRO!$F$2:$F$600=PARAMETROS!$B$3)*(MAESTRO!$G$2:$G$600&lt;&gt;"")),1)),"NO ENCONTRADO"))</x:f>
        <x:v>NOMBRE COMPLETO</x:v>
      </x:c>
      <x:c r="D5" s="165" t="str">
        <x:f>IF(OR($C5="",$C5="NO ENCONTRADO"),"",IFERROR(INDEX(MAESTRO!$L:$L,MATCH($C5,MAESTRO!$G:$G,0)),""))</x:f>
        <x:v>CARGO</x:v>
      </x:c>
      <x:c r="E5" s="166" t="str">
        <x:f>IF($B5="","","EDECÁN / AYUDANTE")</x:f>
        <x:v>EDECÁN / AYUDANTE</x:v>
      </x:c>
      <x:c r="F5" s="166" t="inlineStr">
        <x:is>
          <x:t xml:space="preserve">SI</x:t>
        </x:is>
      </x:c>
      <x:c r="G5" s="166" t="str">
        <x:f>IF(OR($C5="",$C5="NO ENCONTRADO",$F5&lt;&gt;"SI"),"",IFERROR(INDEX('ASIGNACION AUTOMATICA'!$D:$D,MATCH($C5,'ASIGNACION AUTOMATICA'!$J:$J,0)),""))</x:f>
        <x:v>UBICACION</x:v>
      </x:c>
      <x:c r="H5" s="61" t="str">
        <x:f>IF(OR($F5&lt;&gt;"SI",$G5="",$G5="SIN ASIGNAR"),"",IF(LEFT($G5,1)="D","",IF(COUNTIFS('MAPA ASIENTOS'!$D:$D,CHAR(CODE(LEFT($G5,1))+1)&amp;MID($G5,2,10),'MAPA ASIENTOS'!$E:$E,"ASIGNABLE")&gt;0,CHAR(CODE(LEFT($G5,1))+1)&amp;MID($G5,2,10),"")))</x:f>
      </x:c>
      <x:c r="I5" s="61" t="str">
        <x:f>IF($F5&lt;&gt;"SI","INACTIVO",IF($G5="","SIN ASIGNAR",IF($G5="SIN ASIGNAR","SIN ASIGNAR",IF(LEFT($G5,1)="D","SIN FILA POSTERIOR",IF($H5="","NO ASIGNABLE","RESERVADA")))))</x:f>
        <x:v>NO ASIGNABLE</x:v>
      </x:c>
      <x:c r="J5" s="165" t="str">
        <x:f>IF($B5="","",IF($I5="RESERVADA","Reserva posterior automatizada según asistencia y ubicación.",IF($I5="INACTIVO","Reserva desactivada.",IF($I5="SIN FILA POSTERIOR","Autoridad en fila D; no existe fila posterior.",IF($I5="NO ASIGNABLE","La silla posterior cae en sector no asignable.","Autoridad sin asiento asignado.")))))</x:f>
        <x:v>La silla posterior cae en sector no asignable.</x:v>
      </x:c>
    </x:row>
    <x:row r="6">
      <x:c r="A6" s="166" t="str">
        <x:f>IF(OR($B6="",$C6="NO ENCONTRADO"),"",IFERROR(INDEX(MAESTRO!$A:$A,MATCH($C6,MAESTRO!$G:$G,0)),""))</x:f>
        <x:v>NRO.</x:v>
      </x:c>
      <x:c r="B6" s="165" t="inlineStr">
        <x:is>
          <x:t xml:space="preserve">Varela Sabando</x:t>
        </x:is>
      </x:c>
      <x:c r="C6" s="165" t="str">
        <x:f>IF($B6="","",IFERROR(INDEX(MAESTRO!$G:$G,AGGREGATE(15,6,ROW(MAESTRO!$G$2:$G$600)/((ISNUMBER(SEARCH($B6,MAESTRO!$G$2:$G$600)))*(MAESTRO!$D$2:$D$600=PARAMETROS!$B$2)*(MAESTRO!$F$2:$F$600=PARAMETROS!$B$3)*(MAESTRO!$G$2:$G$600&lt;&gt;"")),1)),"NO ENCONTRADO"))</x:f>
        <x:v>NOMBRE COMPLETO</x:v>
      </x:c>
      <x:c r="D6" s="165" t="str">
        <x:f>IF(OR($C6="",$C6="NO ENCONTRADO"),"",IFERROR(INDEX(MAESTRO!$L:$L,MATCH($C6,MAESTRO!$G:$G,0)),""))</x:f>
        <x:v>CARGO</x:v>
      </x:c>
      <x:c r="E6" s="166" t="str">
        <x:f>IF($B6="","","EDECÁN / AYUDANTE")</x:f>
        <x:v>EDECÁN / AYUDANTE</x:v>
      </x:c>
      <x:c r="F6" s="166" t="inlineStr">
        <x:is>
          <x:t xml:space="preserve">SI</x:t>
        </x:is>
      </x:c>
      <x:c r="G6" s="166" t="str">
        <x:f>IF(OR($C6="",$C6="NO ENCONTRADO",$F6&lt;&gt;"SI"),"",IFERROR(INDEX('ASIGNACION AUTOMATICA'!$D:$D,MATCH($C6,'ASIGNACION AUTOMATICA'!$J:$J,0)),""))</x:f>
        <x:v>UBICACION</x:v>
      </x:c>
      <x:c r="H6" s="61" t="str">
        <x:f>IF(OR($F6&lt;&gt;"SI",$G6="",$G6="SIN ASIGNAR"),"",IF(LEFT($G6,1)="D","",IF(COUNTIFS('MAPA ASIENTOS'!$D:$D,CHAR(CODE(LEFT($G6,1))+1)&amp;MID($G6,2,10),'MAPA ASIENTOS'!$E:$E,"ASIGNABLE")&gt;0,CHAR(CODE(LEFT($G6,1))+1)&amp;MID($G6,2,10),"")))</x:f>
      </x:c>
      <x:c r="I6" s="61" t="str">
        <x:f>IF($F6&lt;&gt;"SI","INACTIVO",IF($G6="","SIN ASIGNAR",IF($G6="SIN ASIGNAR","SIN ASIGNAR",IF(LEFT($G6,1)="D","SIN FILA POSTERIOR",IF($H6="","NO ASIGNABLE","RESERVADA")))))</x:f>
        <x:v>NO ASIGNABLE</x:v>
      </x:c>
      <x:c r="J6" s="165" t="str">
        <x:f>IF($B6="","",IF($I6="RESERVADA","Reserva posterior automatizada según asistencia y ubicación.",IF($I6="INACTIVO","Reserva desactivada.",IF($I6="SIN FILA POSTERIOR","Autoridad en fila D; no existe fila posterior.",IF($I6="NO ASIGNABLE","La silla posterior cae en sector no asignable.","Autoridad sin asiento asignado.")))))</x:f>
        <x:v>La silla posterior cae en sector no asignable.</x:v>
      </x:c>
    </x:row>
    <x:row r="7">
      <x:c r="A7" s="166" t="str">
        <x:f>IF(OR($B7="",$C7="NO ENCONTRADO"),"",IFERROR(INDEX(MAESTRO!$A:$A,MATCH($C7,MAESTRO!$G:$G,0)),""))</x:f>
        <x:v>NRO.</x:v>
      </x:c>
      <x:c r="B7" s="165" t="inlineStr">
        <x:is>
          <x:t xml:space="preserve">Hugo</x:t>
        </x:is>
      </x:c>
      <x:c r="C7" s="165" t="str">
        <x:f>IF($B7="","",IFERROR(INDEX(MAESTRO!$G:$G,AGGREGATE(15,6,ROW(MAESTRO!$G$2:$G$600)/((ISNUMBER(SEARCH($B7,MAESTRO!$G$2:$G$600)))*(MAESTRO!$D$2:$D$600=PARAMETROS!$B$2)*(MAESTRO!$F$2:$F$600=PARAMETROS!$B$3)*(MAESTRO!$G$2:$G$600&lt;&gt;"")),1)),"NO ENCONTRADO"))</x:f>
        <x:v>NOMBRE COMPLETO</x:v>
      </x:c>
      <x:c r="D7" s="165" t="str">
        <x:f>IF(OR($C7="",$C7="NO ENCONTRADO"),"",IFERROR(INDEX(MAESTRO!$L:$L,MATCH($C7,MAESTRO!$G:$G,0)),""))</x:f>
        <x:v>CARGO</x:v>
      </x:c>
      <x:c r="E7" s="166" t="str">
        <x:f>IF($B7="","","EDECÁN / AYUDANTE")</x:f>
        <x:v>EDECÁN / AYUDANTE</x:v>
      </x:c>
      <x:c r="F7" s="166" t="inlineStr">
        <x:is>
          <x:t xml:space="preserve">SI</x:t>
        </x:is>
      </x:c>
      <x:c r="G7" s="166" t="str">
        <x:f>IF(OR($C7="",$C7="NO ENCONTRADO",$F7&lt;&gt;"SI"),"",IFERROR(INDEX('ASIGNACION AUTOMATICA'!$D:$D,MATCH($C7,'ASIGNACION AUTOMATICA'!$J:$J,0)),""))</x:f>
        <x:v>UBICACION</x:v>
      </x:c>
      <x:c r="H7" s="61" t="str">
        <x:f>IF(OR($F7&lt;&gt;"SI",$G7="",$G7="SIN ASIGNAR"),"",IF(LEFT($G7,1)="D","",IF(COUNTIFS('MAPA ASIENTOS'!$D:$D,CHAR(CODE(LEFT($G7,1))+1)&amp;MID($G7,2,10),'MAPA ASIENTOS'!$E:$E,"ASIGNABLE")&gt;0,CHAR(CODE(LEFT($G7,1))+1)&amp;MID($G7,2,10),"")))</x:f>
      </x:c>
      <x:c r="I7" s="61" t="str">
        <x:f>IF($F7&lt;&gt;"SI","INACTIVO",IF($G7="","SIN ASIGNAR",IF($G7="SIN ASIGNAR","SIN ASIGNAR",IF(LEFT($G7,1)="D","SIN FILA POSTERIOR",IF($H7="","NO ASIGNABLE","RESERVADA")))))</x:f>
        <x:v>NO ASIGNABLE</x:v>
      </x:c>
      <x:c r="J7" s="165" t="str">
        <x:f>IF($B7="","",IF($I7="RESERVADA","Reserva posterior automatizada según asistencia y ubicación.",IF($I7="INACTIVO","Reserva desactivada.",IF($I7="SIN FILA POSTERIOR","Autoridad en fila D; no existe fila posterior.",IF($I7="NO ASIGNABLE","La silla posterior cae en sector no asignable.","Autoridad sin asiento asignado.")))))</x:f>
        <x:v>La silla posterior cae en sector no asignable.</x:v>
      </x:c>
    </x:row>
    <x:row r="8">
      <x:c r="A8" s="166" t="str">
        <x:f>IF(OR($B8="",$C8="NO ENCONTRADO"),"",IFERROR(INDEX(MAESTRO!$A:$A,MATCH($C8,MAESTRO!$G:$G,0)),""))</x:f>
        <x:v>NRO.</x:v>
      </x:c>
      <x:c r="B8" s="165" t="inlineStr">
        <x:is>
          <x:t xml:space="preserve">Araya</x:t>
        </x:is>
      </x:c>
      <x:c r="C8" s="165" t="str">
        <x:f>IF($B8="","",IFERROR(INDEX(MAESTRO!$G:$G,AGGREGATE(15,6,ROW(MAESTRO!$G$2:$G$600)/((ISNUMBER(SEARCH($B8,MAESTRO!$G$2:$G$600)))*(MAESTRO!$D$2:$D$600=PARAMETROS!$B$2)*(MAESTRO!$F$2:$F$600=PARAMETROS!$B$3)*(MAESTRO!$G$2:$G$600&lt;&gt;"")),1)),"NO ENCONTRADO"))</x:f>
        <x:v>NOMBRE COMPLETO</x:v>
      </x:c>
      <x:c r="D8" s="165" t="str">
        <x:f>IF(OR($C8="",$C8="NO ENCONTRADO"),"",IFERROR(INDEX(MAESTRO!$L:$L,MATCH($C8,MAESTRO!$G:$G,0)),""))</x:f>
        <x:v>CARGO</x:v>
      </x:c>
      <x:c r="E8" s="166" t="str">
        <x:f>IF($B8="","","EDECÁN / AYUDANTE")</x:f>
        <x:v>EDECÁN / AYUDANTE</x:v>
      </x:c>
      <x:c r="F8" s="166" t="inlineStr">
        <x:is>
          <x:t xml:space="preserve">SI</x:t>
        </x:is>
      </x:c>
      <x:c r="G8" s="166" t="str">
        <x:f>IF(OR($C8="",$C8="NO ENCONTRADO",$F8&lt;&gt;"SI"),"",IFERROR(INDEX('ASIGNACION AUTOMATICA'!$D:$D,MATCH($C8,'ASIGNACION AUTOMATICA'!$J:$J,0)),""))</x:f>
        <x:v>UBICACION</x:v>
      </x:c>
      <x:c r="H8" s="61" t="str">
        <x:f>IF(OR($F8&lt;&gt;"SI",$G8="",$G8="SIN ASIGNAR"),"",IF(LEFT($G8,1)="D","",IF(COUNTIFS('MAPA ASIENTOS'!$D:$D,CHAR(CODE(LEFT($G8,1))+1)&amp;MID($G8,2,10),'MAPA ASIENTOS'!$E:$E,"ASIGNABLE")&gt;0,CHAR(CODE(LEFT($G8,1))+1)&amp;MID($G8,2,10),"")))</x:f>
      </x:c>
      <x:c r="I8" s="61" t="str">
        <x:f>IF($F8&lt;&gt;"SI","INACTIVO",IF($G8="","SIN ASIGNAR",IF($G8="SIN ASIGNAR","SIN ASIGNAR",IF(LEFT($G8,1)="D","SIN FILA POSTERIOR",IF($H8="","NO ASIGNABLE","RESERVADA")))))</x:f>
        <x:v>NO ASIGNABLE</x:v>
      </x:c>
      <x:c r="J8" s="165" t="str">
        <x:f>IF($B8="","",IF($I8="RESERVADA","Reserva posterior automatizada según asistencia y ubicación.",IF($I8="INACTIVO","Reserva desactivada.",IF($I8="SIN FILA POSTERIOR","Autoridad en fila D; no existe fila posterior.",IF($I8="NO ASIGNABLE","La silla posterior cae en sector no asignable.","Autoridad sin asiento asignado.")))))</x:f>
        <x:v>La silla posterior cae en sector no asignable.</x:v>
      </x:c>
    </x:row>
    <x:row r="9">
      <x:c r="A9" s="166" t="str">
        <x:f>IF(OR($B9="",$C9="NO ENCONTRADO"),"",IFERROR(INDEX(MAESTRO!$A:$A,MATCH($C9,MAESTRO!$G:$G,0)),""))</x:f>
        <x:v>NRO.</x:v>
      </x:c>
      <x:c r="B9" s="165" t="inlineStr">
        <x:is>
          <x:t xml:space="preserve">Cerna Lozano</x:t>
        </x:is>
      </x:c>
      <x:c r="C9" s="165" t="str">
        <x:f>IF($B9="","",IFERROR(INDEX(MAESTRO!$G:$G,AGGREGATE(15,6,ROW(MAESTRO!$G$2:$G$600)/((ISNUMBER(SEARCH($B9,MAESTRO!$G$2:$G$600)))*(MAESTRO!$D$2:$D$600=PARAMETROS!$B$2)*(MAESTRO!$F$2:$F$600=PARAMETROS!$B$3)*(MAESTRO!$G$2:$G$600&lt;&gt;"")),1)),"NO ENCONTRADO"))</x:f>
        <x:v>NOMBRE COMPLETO</x:v>
      </x:c>
      <x:c r="D9" s="165" t="str">
        <x:f>IF(OR($C9="",$C9="NO ENCONTRADO"),"",IFERROR(INDEX(MAESTRO!$L:$L,MATCH($C9,MAESTRO!$G:$G,0)),""))</x:f>
        <x:v>CARGO</x:v>
      </x:c>
      <x:c r="E9" s="166" t="str">
        <x:f>IF($B9="","","EDECÁN / AYUDANTE")</x:f>
        <x:v>EDECÁN / AYUDANTE</x:v>
      </x:c>
      <x:c r="F9" s="166" t="inlineStr">
        <x:is>
          <x:t xml:space="preserve">SI</x:t>
        </x:is>
      </x:c>
      <x:c r="G9" s="166" t="str">
        <x:f>IF(OR($C9="",$C9="NO ENCONTRADO",$F9&lt;&gt;"SI"),"",IFERROR(INDEX('ASIGNACION AUTOMATICA'!$D:$D,MATCH($C9,'ASIGNACION AUTOMATICA'!$J:$J,0)),""))</x:f>
        <x:v>UBICACION</x:v>
      </x:c>
      <x:c r="H9" s="61" t="str">
        <x:f>IF(OR($F9&lt;&gt;"SI",$G9="",$G9="SIN ASIGNAR"),"",IF(LEFT($G9,1)="D","",IF(COUNTIFS('MAPA ASIENTOS'!$D:$D,CHAR(CODE(LEFT($G9,1))+1)&amp;MID($G9,2,10),'MAPA ASIENTOS'!$E:$E,"ASIGNABLE")&gt;0,CHAR(CODE(LEFT($G9,1))+1)&amp;MID($G9,2,10),"")))</x:f>
      </x:c>
      <x:c r="I9" s="61" t="str">
        <x:f>IF($F9&lt;&gt;"SI","INACTIVO",IF($G9="","SIN ASIGNAR",IF($G9="SIN ASIGNAR","SIN ASIGNAR",IF(LEFT($G9,1)="D","SIN FILA POSTERIOR",IF($H9="","NO ASIGNABLE","RESERVADA")))))</x:f>
        <x:v>NO ASIGNABLE</x:v>
      </x:c>
      <x:c r="J9" s="165" t="str">
        <x:f>IF($B9="","",IF($I9="RESERVADA","Reserva posterior automatizada según asistencia y ubicación.",IF($I9="INACTIVO","Reserva desactivada.",IF($I9="SIN FILA POSTERIOR","Autoridad en fila D; no existe fila posterior.",IF($I9="NO ASIGNABLE","La silla posterior cae en sector no asignable.","Autoridad sin asiento asignado.")))))</x:f>
        <x:v>La silla posterior cae en sector no asignable.</x:v>
      </x:c>
    </x:row>
    <x:row r="10">
      <x:c r="A10" s="166" t="str">
        <x:f>IF(OR($B10="",$C10="NO ENCONTRADO"),"",IFERROR(INDEX(MAESTRO!$A:$A,MATCH($C10,MAESTRO!$G:$G,0)),""))</x:f>
        <x:v>NRO.</x:v>
      </x:c>
      <x:c r="B10" s="165" t="inlineStr">
        <x:is>
          <x:t xml:space="preserve">Cacho</x:t>
        </x:is>
      </x:c>
      <x:c r="C10" s="165" t="str">
        <x:f>IF($B10="","",IFERROR(INDEX(MAESTRO!$G:$G,AGGREGATE(15,6,ROW(MAESTRO!$G$2:$G$600)/((ISNUMBER(SEARCH($B10,MAESTRO!$G$2:$G$600)))*(MAESTRO!$D$2:$D$600=PARAMETROS!$B$2)*(MAESTRO!$F$2:$F$600=PARAMETROS!$B$3)*(MAESTRO!$G$2:$G$600&lt;&gt;"")),1)),"NO ENCONTRADO"))</x:f>
        <x:v>NOMBRE COMPLETO</x:v>
      </x:c>
      <x:c r="D10" s="165" t="str">
        <x:f>IF(OR($C10="",$C10="NO ENCONTRADO"),"",IFERROR(INDEX(MAESTRO!$L:$L,MATCH($C10,MAESTRO!$G:$G,0)),""))</x:f>
        <x:v>CARGO</x:v>
      </x:c>
      <x:c r="E10" s="166" t="str">
        <x:f>IF($B10="","","EDECÁN / AYUDANTE")</x:f>
        <x:v>EDECÁN / AYUDANTE</x:v>
      </x:c>
      <x:c r="F10" s="166" t="inlineStr">
        <x:is>
          <x:t xml:space="preserve">SI</x:t>
        </x:is>
      </x:c>
      <x:c r="G10" s="166" t="str">
        <x:f>IF(OR($C10="",$C10="NO ENCONTRADO",$F10&lt;&gt;"SI"),"",IFERROR(INDEX('ASIGNACION AUTOMATICA'!$D:$D,MATCH($C10,'ASIGNACION AUTOMATICA'!$J:$J,0)),""))</x:f>
        <x:v>UBICACION</x:v>
      </x:c>
      <x:c r="H10" s="166" t="str">
        <x:f>IF(OR($F10&lt;&gt;"SI",$G10="",$G10="SIN ASIGNAR"),"",IF(LEFT($G10,1)="D","",IF(COUNTIFS('MAPA ASIENTOS'!$D:$D,CHAR(CODE(LEFT($G10,1))+1)&amp;MID($G10,2,10),'MAPA ASIENTOS'!$E:$E,"ASIGNABLE")&gt;0,CHAR(CODE(LEFT($G10,1))+1)&amp;MID($G10,2,10),"")))</x:f>
      </x:c>
      <x:c r="I10" s="170" t="str">
        <x:f>IF($F10&lt;&gt;"SI","INACTIVO",IF($G10="","SIN ASIGNAR",IF($G10="SIN ASIGNAR","SIN ASIGNAR",IF(LEFT($G10,1)="D","SIN FILA POSTERIOR",IF($H10="","NO ASIGNABLE","RESERVADA")))))</x:f>
        <x:v>NO ASIGNABLE</x:v>
      </x:c>
      <x:c r="J10" s="165" t="str">
        <x:f>IF($B10="","",IF($I10="RESERVADA","Reserva posterior automatizada según asistencia y ubicación.",IF($I10="INACTIVO","Reserva desactivada.",IF($I10="SIN FILA POSTERIOR","Autoridad en fila D; no existe fila posterior.",IF($I10="NO ASIGNABLE","La silla posterior cae en sector no asignable.","Autoridad sin asiento asignado.")))))</x:f>
        <x:v>La silla posterior cae en sector no asignable.</x:v>
      </x:c>
    </x:row>
    <x:row r="11">
      <x:c r="A11" s="166" t="str">
        <x:f>IF(OR($B11="",$C11="NO ENCONTRADO"),"",IFERROR(INDEX(MAESTRO!$A:$A,MATCH($C11,MAESTRO!$G:$G,0)),""))</x:f>
      </x:c>
      <x:c r="B11" s="165" t="n"/>
      <x:c r="C11" s="165" t="str">
        <x:f>IF($B11="","",IFERROR(INDEX(MAESTRO!$G:$G,AGGREGATE(15,6,ROW(MAESTRO!$G$2:$G$600)/((ISNUMBER(SEARCH($B11,MAESTRO!$G$2:$G$600)))*(MAESTRO!$D$2:$D$600=PARAMETROS!$B$2)*(MAESTRO!$F$2:$F$600=PARAMETROS!$B$3)*(MAESTRO!$G$2:$G$600&lt;&gt;"")),1)),"NO ENCONTRADO"))</x:f>
      </x:c>
      <x:c r="D11" s="165" t="str">
        <x:f>IF(OR($C11="",$C11="NO ENCONTRADO"),"",IFERROR(INDEX(MAESTRO!$L:$L,MATCH($C11,MAESTRO!$G:$G,0)),""))</x:f>
      </x:c>
      <x:c r="E11" s="166" t="str">
        <x:f>IF($B11="","","EDECÁN / AYUDANTE")</x:f>
      </x:c>
      <x:c r="F11" s="166" t="n"/>
      <x:c r="G11" s="166" t="str">
        <x:f>IF(OR($C11="",$C11="NO ENCONTRADO",$F11&lt;&gt;"SI"),"",IFERROR(INDEX('ASIGNACION AUTOMATICA'!$D:$D,MATCH($C11,'ASIGNACION AUTOMATICA'!$J:$J,0)),""))</x:f>
      </x:c>
      <x:c r="H11" s="61" t="str">
        <x:f>IF(OR($F11&lt;&gt;"SI",$G11="",$G11="SIN ASIGNAR"),"",IF(LEFT($G11,1)="D","",IF(COUNTIFS('MAPA ASIENTOS'!$D:$D,CHAR(CODE(LEFT($G11,1))+1)&amp;MID($G11,2,10),'MAPA ASIENTOS'!$E:$E,"ASIGNABLE")&gt;0,CHAR(CODE(LEFT($G11,1))+1)&amp;MID($G11,2,10),"")))</x:f>
      </x:c>
      <x:c r="I11" s="61" t="str">
        <x:f>IF($F11&lt;&gt;"SI","INACTIVO",IF($G11="","SIN ASIGNAR",IF($G11="SIN ASIGNAR","SIN ASIGNAR",IF(LEFT($G11,1)="D","SIN FILA POSTERIOR",IF($H11="","NO ASIGNABLE","RESERVADA")))))</x:f>
        <x:v>INACTIVO</x:v>
      </x:c>
      <x:c r="J11" s="165" t="str">
        <x:f>IF($B11="","",IF($I11="RESERVADA","Reserva posterior automatizada según asistencia y ubicación.",IF($I11="INACTIVO","Reserva desactivada.",IF($I11="SIN FILA POSTERIOR","Autoridad en fila D; no existe fila posterior.",IF($I11="NO ASIGNABLE","La silla posterior cae en sector no asignable.","Autoridad sin asiento asignado.")))))</x:f>
      </x:c>
    </x:row>
    <x:row r="12">
      <x:c r="A12" s="166" t="str">
        <x:f>IF(OR($B12="",$C12="NO ENCONTRADO"),"",IFERROR(INDEX(MAESTRO!$A:$A,MATCH($C12,MAESTRO!$G:$G,0)),""))</x:f>
      </x:c>
      <x:c r="B12" s="165" t="n"/>
      <x:c r="C12" s="165" t="str">
        <x:f>IF($B12="","",IFERROR(INDEX(MAESTRO!$G:$G,AGGREGATE(15,6,ROW(MAESTRO!$G$2:$G$600)/((ISNUMBER(SEARCH($B12,MAESTRO!$G$2:$G$600)))*(MAESTRO!$D$2:$D$600=PARAMETROS!$B$2)*(MAESTRO!$F$2:$F$600=PARAMETROS!$B$3)*(MAESTRO!$G$2:$G$600&lt;&gt;"")),1)),"NO ENCONTRADO"))</x:f>
      </x:c>
      <x:c r="D12" s="165" t="str">
        <x:f>IF(OR($C12="",$C12="NO ENCONTRADO"),"",IFERROR(INDEX(MAESTRO!$L:$L,MATCH($C12,MAESTRO!$G:$G,0)),""))</x:f>
      </x:c>
      <x:c r="E12" s="166" t="str">
        <x:f>IF($B12="","","EDECÁN / AYUDANTE")</x:f>
      </x:c>
      <x:c r="F12" s="166" t="n"/>
      <x:c r="G12" s="166" t="str">
        <x:f>IF(OR($C12="",$C12="NO ENCONTRADO",$F12&lt;&gt;"SI"),"",IFERROR(INDEX('ASIGNACION AUTOMATICA'!$D:$D,MATCH($C12,'ASIGNACION AUTOMATICA'!$J:$J,0)),""))</x:f>
      </x:c>
      <x:c r="H12" s="61" t="str">
        <x:f>IF(OR($F12&lt;&gt;"SI",$G12="",$G12="SIN ASIGNAR"),"",IF(LEFT($G12,1)="D","",IF(COUNTIFS('MAPA ASIENTOS'!$D:$D,CHAR(CODE(LEFT($G12,1))+1)&amp;MID($G12,2,10),'MAPA ASIENTOS'!$E:$E,"ASIGNABLE")&gt;0,CHAR(CODE(LEFT($G12,1))+1)&amp;MID($G12,2,10),"")))</x:f>
      </x:c>
      <x:c r="I12" s="61" t="str">
        <x:f>IF($F12&lt;&gt;"SI","INACTIVO",IF($G12="","SIN ASIGNAR",IF($G12="SIN ASIGNAR","SIN ASIGNAR",IF(LEFT($G12,1)="D","SIN FILA POSTERIOR",IF($H12="","NO ASIGNABLE","RESERVADA")))))</x:f>
        <x:v>INACTIVO</x:v>
      </x:c>
      <x:c r="J12" s="165" t="str">
        <x:f>IF($B12="","",IF($I12="RESERVADA","Reserva posterior automatizada según asistencia y ubicación.",IF($I12="INACTIVO","Reserva desactivada.",IF($I12="SIN FILA POSTERIOR","Autoridad en fila D; no existe fila posterior.",IF($I12="NO ASIGNABLE","La silla posterior cae en sector no asignable.","Autoridad sin asiento asignado.")))))</x:f>
      </x:c>
    </x:row>
    <x:row r="13">
      <x:c r="A13" s="166" t="str">
        <x:f>IF(OR($B13="",$C13="NO ENCONTRADO"),"",IFERROR(INDEX(MAESTRO!$A:$A,MATCH($C13,MAESTRO!$G:$G,0)),""))</x:f>
      </x:c>
      <x:c r="B13" s="165" t="n"/>
      <x:c r="C13" s="165" t="str">
        <x:f>IF($B13="","",IFERROR(INDEX(MAESTRO!$G:$G,AGGREGATE(15,6,ROW(MAESTRO!$G$2:$G$600)/((ISNUMBER(SEARCH($B13,MAESTRO!$G$2:$G$600)))*(MAESTRO!$D$2:$D$600=PARAMETROS!$B$2)*(MAESTRO!$F$2:$F$600=PARAMETROS!$B$3)*(MAESTRO!$G$2:$G$600&lt;&gt;"")),1)),"NO ENCONTRADO"))</x:f>
      </x:c>
      <x:c r="D13" s="165" t="str">
        <x:f>IF(OR($C13="",$C13="NO ENCONTRADO"),"",IFERROR(INDEX(MAESTRO!$L:$L,MATCH($C13,MAESTRO!$G:$G,0)),""))</x:f>
      </x:c>
      <x:c r="E13" s="166" t="str">
        <x:f>IF($B13="","","EDECÁN / AYUDANTE")</x:f>
      </x:c>
      <x:c r="F13" s="166" t="n"/>
      <x:c r="G13" s="166" t="str">
        <x:f>IF(OR($C13="",$C13="NO ENCONTRADO",$F13&lt;&gt;"SI"),"",IFERROR(INDEX('ASIGNACION AUTOMATICA'!$D:$D,MATCH($C13,'ASIGNACION AUTOMATICA'!$J:$J,0)),""))</x:f>
      </x:c>
      <x:c r="H13" s="61" t="str">
        <x:f>IF(OR($F13&lt;&gt;"SI",$G13="",$G13="SIN ASIGNAR"),"",IF(LEFT($G13,1)="D","",IF(COUNTIFS('MAPA ASIENTOS'!$D:$D,CHAR(CODE(LEFT($G13,1))+1)&amp;MID($G13,2,10),'MAPA ASIENTOS'!$E:$E,"ASIGNABLE")&gt;0,CHAR(CODE(LEFT($G13,1))+1)&amp;MID($G13,2,10),"")))</x:f>
      </x:c>
      <x:c r="I13" s="61" t="str">
        <x:f>IF($F13&lt;&gt;"SI","INACTIVO",IF($G13="","SIN ASIGNAR",IF($G13="SIN ASIGNAR","SIN ASIGNAR",IF(LEFT($G13,1)="D","SIN FILA POSTERIOR",IF($H13="","NO ASIGNABLE","RESERVADA")))))</x:f>
        <x:v>INACTIVO</x:v>
      </x:c>
      <x:c r="J13" s="165" t="str">
        <x:f>IF($B13="","",IF($I13="RESERVADA","Reserva posterior automatizada según asistencia y ubicación.",IF($I13="INACTIVO","Reserva desactivada.",IF($I13="SIN FILA POSTERIOR","Autoridad en fila D; no existe fila posterior.",IF($I13="NO ASIGNABLE","La silla posterior cae en sector no asignable.","Autoridad sin asiento asignado.")))))</x:f>
      </x:c>
    </x:row>
    <x:row r="14">
      <x:c r="A14" s="166" t="str">
        <x:f>IF(OR($B14="",$C14="NO ENCONTRADO"),"",IFERROR(INDEX(MAESTRO!$A:$A,MATCH($C14,MAESTRO!$G:$G,0)),""))</x:f>
      </x:c>
      <x:c r="B14" s="165" t="n"/>
      <x:c r="C14" s="165" t="str">
        <x:f>IF($B14="","",IFERROR(INDEX(MAESTRO!$G:$G,AGGREGATE(15,6,ROW(MAESTRO!$G$2:$G$600)/((ISNUMBER(SEARCH($B14,MAESTRO!$G$2:$G$600)))*(MAESTRO!$D$2:$D$600=PARAMETROS!$B$2)*(MAESTRO!$F$2:$F$600=PARAMETROS!$B$3)*(MAESTRO!$G$2:$G$600&lt;&gt;"")),1)),"NO ENCONTRADO"))</x:f>
      </x:c>
      <x:c r="D14" s="165" t="str">
        <x:f>IF(OR($C14="",$C14="NO ENCONTRADO"),"",IFERROR(INDEX(MAESTRO!$L:$L,MATCH($C14,MAESTRO!$G:$G,0)),""))</x:f>
      </x:c>
      <x:c r="E14" s="166" t="str">
        <x:f>IF($B14="","","EDECÁN / AYUDANTE")</x:f>
      </x:c>
      <x:c r="F14" s="166" t="n"/>
      <x:c r="G14" s="166" t="str">
        <x:f>IF(OR($C14="",$C14="NO ENCONTRADO",$F14&lt;&gt;"SI"),"",IFERROR(INDEX('ASIGNACION AUTOMATICA'!$D:$D,MATCH($C14,'ASIGNACION AUTOMATICA'!$J:$J,0)),""))</x:f>
      </x:c>
      <x:c r="H14" s="61" t="str">
        <x:f>IF(OR($F14&lt;&gt;"SI",$G14="",$G14="SIN ASIGNAR"),"",IF(LEFT($G14,1)="D","",IF(COUNTIFS('MAPA ASIENTOS'!$D:$D,CHAR(CODE(LEFT($G14,1))+1)&amp;MID($G14,2,10),'MAPA ASIENTOS'!$E:$E,"ASIGNABLE")&gt;0,CHAR(CODE(LEFT($G14,1))+1)&amp;MID($G14,2,10),"")))</x:f>
      </x:c>
      <x:c r="I14" s="61" t="str">
        <x:f>IF($F14&lt;&gt;"SI","INACTIVO",IF($G14="","SIN ASIGNAR",IF($G14="SIN ASIGNAR","SIN ASIGNAR",IF(LEFT($G14,1)="D","SIN FILA POSTERIOR",IF($H14="","NO ASIGNABLE","RESERVADA")))))</x:f>
        <x:v>INACTIVO</x:v>
      </x:c>
      <x:c r="J14" s="165" t="str">
        <x:f>IF($B14="","",IF($I14="RESERVADA","Reserva posterior automatizada según asistencia y ubicación.",IF($I14="INACTIVO","Reserva desactivada.",IF($I14="SIN FILA POSTERIOR","Autoridad en fila D; no existe fila posterior.",IF($I14="NO ASIGNABLE","La silla posterior cae en sector no asignable.","Autoridad sin asiento asignado.")))))</x:f>
      </x:c>
    </x:row>
    <x:row r="15">
      <x:c r="A15" s="166" t="str">
        <x:f>IF(OR($B15="",$C15="NO ENCONTRADO"),"",IFERROR(INDEX(MAESTRO!$A:$A,MATCH($C15,MAESTRO!$G:$G,0)),""))</x:f>
      </x:c>
      <x:c r="B15" s="165" t="n"/>
      <x:c r="C15" s="165" t="str">
        <x:f>IF($B15="","",IFERROR(INDEX(MAESTRO!$G:$G,AGGREGATE(15,6,ROW(MAESTRO!$G$2:$G$600)/((ISNUMBER(SEARCH($B15,MAESTRO!$G$2:$G$600)))*(MAESTRO!$D$2:$D$600=PARAMETROS!$B$2)*(MAESTRO!$F$2:$F$600=PARAMETROS!$B$3)*(MAESTRO!$G$2:$G$600&lt;&gt;"")),1)),"NO ENCONTRADO"))</x:f>
      </x:c>
      <x:c r="D15" s="165" t="str">
        <x:f>IF(OR($C15="",$C15="NO ENCONTRADO"),"",IFERROR(INDEX(MAESTRO!$L:$L,MATCH($C15,MAESTRO!$G:$G,0)),""))</x:f>
      </x:c>
      <x:c r="E15" s="166" t="str">
        <x:f>IF($B15="","","EDECÁN / AYUDANTE")</x:f>
      </x:c>
      <x:c r="F15" s="166" t="n"/>
      <x:c r="G15" s="166" t="str">
        <x:f>IF(OR($C15="",$C15="NO ENCONTRADO",$F15&lt;&gt;"SI"),"",IFERROR(INDEX('ASIGNACION AUTOMATICA'!$D:$D,MATCH($C15,'ASIGNACION AUTOMATICA'!$J:$J,0)),""))</x:f>
      </x:c>
      <x:c r="H15" s="61" t="str">
        <x:f>IF(OR($F15&lt;&gt;"SI",$G15="",$G15="SIN ASIGNAR"),"",IF(LEFT($G15,1)="D","",IF(COUNTIFS('MAPA ASIENTOS'!$D:$D,CHAR(CODE(LEFT($G15,1))+1)&amp;MID($G15,2,10),'MAPA ASIENTOS'!$E:$E,"ASIGNABLE")&gt;0,CHAR(CODE(LEFT($G15,1))+1)&amp;MID($G15,2,10),"")))</x:f>
      </x:c>
      <x:c r="I15" s="61" t="str">
        <x:f>IF($F15&lt;&gt;"SI","INACTIVO",IF($G15="","SIN ASIGNAR",IF($G15="SIN ASIGNAR","SIN ASIGNAR",IF(LEFT($G15,1)="D","SIN FILA POSTERIOR",IF($H15="","NO ASIGNABLE","RESERVADA")))))</x:f>
        <x:v>INACTIVO</x:v>
      </x:c>
      <x:c r="J15" s="165" t="str">
        <x:f>IF($B15="","",IF($I15="RESERVADA","Reserva posterior automatizada según asistencia y ubicación.",IF($I15="INACTIVO","Reserva desactivada.",IF($I15="SIN FILA POSTERIOR","Autoridad en fila D; no existe fila posterior.",IF($I15="NO ASIGNABLE","La silla posterior cae en sector no asignable.","Autoridad sin asiento asignado.")))))</x:f>
      </x:c>
    </x:row>
    <x:row r="16">
      <x:c r="A16" s="166" t="str">
        <x:f>IF(OR($B16="",$C16="NO ENCONTRADO"),"",IFERROR(INDEX(MAESTRO!$A:$A,MATCH($C16,MAESTRO!$G:$G,0)),""))</x:f>
      </x:c>
      <x:c r="B16" s="165" t="n"/>
      <x:c r="C16" s="165" t="str">
        <x:f>IF($B16="","",IFERROR(INDEX(MAESTRO!$G:$G,AGGREGATE(15,6,ROW(MAESTRO!$G$2:$G$600)/((ISNUMBER(SEARCH($B16,MAESTRO!$G$2:$G$600)))*(MAESTRO!$D$2:$D$600=PARAMETROS!$B$2)*(MAESTRO!$F$2:$F$600=PARAMETROS!$B$3)*(MAESTRO!$G$2:$G$600&lt;&gt;"")),1)),"NO ENCONTRADO"))</x:f>
      </x:c>
      <x:c r="D16" s="165" t="str">
        <x:f>IF(OR($C16="",$C16="NO ENCONTRADO"),"",IFERROR(INDEX(MAESTRO!$L:$L,MATCH($C16,MAESTRO!$G:$G,0)),""))</x:f>
      </x:c>
      <x:c r="E16" s="166" t="str">
        <x:f>IF($B16="","","EDECÁN / AYUDANTE")</x:f>
      </x:c>
      <x:c r="F16" s="166" t="n"/>
      <x:c r="G16" s="166" t="str">
        <x:f>IF(OR($C16="",$C16="NO ENCONTRADO",$F16&lt;&gt;"SI"),"",IFERROR(INDEX('ASIGNACION AUTOMATICA'!$D:$D,MATCH($C16,'ASIGNACION AUTOMATICA'!$J:$J,0)),""))</x:f>
      </x:c>
      <x:c r="H16" s="61" t="str">
        <x:f>IF(OR($F16&lt;&gt;"SI",$G16="",$G16="SIN ASIGNAR"),"",IF(LEFT($G16,1)="D","",IF(COUNTIFS('MAPA ASIENTOS'!$D:$D,CHAR(CODE(LEFT($G16,1))+1)&amp;MID($G16,2,10),'MAPA ASIENTOS'!$E:$E,"ASIGNABLE")&gt;0,CHAR(CODE(LEFT($G16,1))+1)&amp;MID($G16,2,10),"")))</x:f>
      </x:c>
      <x:c r="I16" s="61" t="str">
        <x:f>IF($F16&lt;&gt;"SI","INACTIVO",IF($G16="","SIN ASIGNAR",IF($G16="SIN ASIGNAR","SIN ASIGNAR",IF(LEFT($G16,1)="D","SIN FILA POSTERIOR",IF($H16="","NO ASIGNABLE","RESERVADA")))))</x:f>
        <x:v>INACTIVO</x:v>
      </x:c>
      <x:c r="J16" s="165" t="str">
        <x:f>IF($B16="","",IF($I16="RESERVADA","Reserva posterior automatizada según asistencia y ubicación.",IF($I16="INACTIVO","Reserva desactivada.",IF($I16="SIN FILA POSTERIOR","Autoridad en fila D; no existe fila posterior.",IF($I16="NO ASIGNABLE","La silla posterior cae en sector no asignable.","Autoridad sin asiento asignado.")))))</x:f>
      </x:c>
    </x:row>
    <x:row r="17">
      <x:c r="A17" s="166" t="str">
        <x:f>IF(OR($B17="",$C17="NO ENCONTRADO"),"",IFERROR(INDEX(MAESTRO!$A:$A,MATCH($C17,MAESTRO!$G:$G,0)),""))</x:f>
      </x:c>
      <x:c r="B17" s="165" t="n"/>
      <x:c r="C17" s="165" t="str">
        <x:f>IF($B17="","",IFERROR(INDEX(MAESTRO!$G:$G,AGGREGATE(15,6,ROW(MAESTRO!$G$2:$G$600)/((ISNUMBER(SEARCH($B17,MAESTRO!$G$2:$G$600)))*(MAESTRO!$D$2:$D$600=PARAMETROS!$B$2)*(MAESTRO!$F$2:$F$600=PARAMETROS!$B$3)*(MAESTRO!$G$2:$G$600&lt;&gt;"")),1)),"NO ENCONTRADO"))</x:f>
      </x:c>
      <x:c r="D17" s="165" t="str">
        <x:f>IF(OR($C17="",$C17="NO ENCONTRADO"),"",IFERROR(INDEX(MAESTRO!$L:$L,MATCH($C17,MAESTRO!$G:$G,0)),""))</x:f>
      </x:c>
      <x:c r="E17" s="166" t="str">
        <x:f>IF($B17="","","EDECÁN / AYUDANTE")</x:f>
      </x:c>
      <x:c r="F17" s="166" t="n"/>
      <x:c r="G17" s="166" t="str">
        <x:f>IF(OR($C17="",$C17="NO ENCONTRADO",$F17&lt;&gt;"SI"),"",IFERROR(INDEX('ASIGNACION AUTOMATICA'!$D:$D,MATCH($C17,'ASIGNACION AUTOMATICA'!$J:$J,0)),""))</x:f>
      </x:c>
      <x:c r="H17" s="61" t="str">
        <x:f>IF(OR($F17&lt;&gt;"SI",$G17="",$G17="SIN ASIGNAR"),"",IF(LEFT($G17,1)="D","",IF(COUNTIFS('MAPA ASIENTOS'!$D:$D,CHAR(CODE(LEFT($G17,1))+1)&amp;MID($G17,2,10),'MAPA ASIENTOS'!$E:$E,"ASIGNABLE")&gt;0,CHAR(CODE(LEFT($G17,1))+1)&amp;MID($G17,2,10),"")))</x:f>
      </x:c>
      <x:c r="I17" s="61" t="str">
        <x:f>IF($F17&lt;&gt;"SI","INACTIVO",IF($G17="","SIN ASIGNAR",IF($G17="SIN ASIGNAR","SIN ASIGNAR",IF(LEFT($G17,1)="D","SIN FILA POSTERIOR",IF($H17="","NO ASIGNABLE","RESERVADA")))))</x:f>
        <x:v>INACTIVO</x:v>
      </x:c>
      <x:c r="J17" s="165" t="str">
        <x:f>IF($B17="","",IF($I17="RESERVADA","Reserva posterior automatizada según asistencia y ubicación.",IF($I17="INACTIVO","Reserva desactivada.",IF($I17="SIN FILA POSTERIOR","Autoridad en fila D; no existe fila posterior.",IF($I17="NO ASIGNABLE","La silla posterior cae en sector no asignable.","Autoridad sin asiento asignado.")))))</x:f>
      </x:c>
    </x:row>
    <x:row r="18">
      <x:c r="A18" s="166" t="str">
        <x:f>IF(OR($B18="",$C18="NO ENCONTRADO"),"",IFERROR(INDEX(MAESTRO!$A:$A,MATCH($C18,MAESTRO!$G:$G,0)),""))</x:f>
      </x:c>
      <x:c r="B18" s="165" t="n"/>
      <x:c r="C18" s="165" t="str">
        <x:f>IF($B18="","",IFERROR(INDEX(MAESTRO!$G:$G,AGGREGATE(15,6,ROW(MAESTRO!$G$2:$G$600)/((ISNUMBER(SEARCH($B18,MAESTRO!$G$2:$G$600)))*(MAESTRO!$D$2:$D$600=PARAMETROS!$B$2)*(MAESTRO!$F$2:$F$600=PARAMETROS!$B$3)*(MAESTRO!$G$2:$G$600&lt;&gt;"")),1)),"NO ENCONTRADO"))</x:f>
      </x:c>
      <x:c r="D18" s="165" t="str">
        <x:f>IF(OR($C18="",$C18="NO ENCONTRADO"),"",IFERROR(INDEX(MAESTRO!$L:$L,MATCH($C18,MAESTRO!$G:$G,0)),""))</x:f>
      </x:c>
      <x:c r="E18" s="166" t="str">
        <x:f>IF($B18="","","EDECÁN / AYUDANTE")</x:f>
      </x:c>
      <x:c r="F18" s="166" t="n"/>
      <x:c r="G18" s="166" t="str">
        <x:f>IF(OR($C18="",$C18="NO ENCONTRADO",$F18&lt;&gt;"SI"),"",IFERROR(INDEX('ASIGNACION AUTOMATICA'!$D:$D,MATCH($C18,'ASIGNACION AUTOMATICA'!$J:$J,0)),""))</x:f>
      </x:c>
      <x:c r="H18" s="61" t="str">
        <x:f>IF(OR($F18&lt;&gt;"SI",$G18="",$G18="SIN ASIGNAR"),"",IF(LEFT($G18,1)="D","",IF(COUNTIFS('MAPA ASIENTOS'!$D:$D,CHAR(CODE(LEFT($G18,1))+1)&amp;MID($G18,2,10),'MAPA ASIENTOS'!$E:$E,"ASIGNABLE")&gt;0,CHAR(CODE(LEFT($G18,1))+1)&amp;MID($G18,2,10),"")))</x:f>
      </x:c>
      <x:c r="I18" s="61" t="str">
        <x:f>IF($F18&lt;&gt;"SI","INACTIVO",IF($G18="","SIN ASIGNAR",IF($G18="SIN ASIGNAR","SIN ASIGNAR",IF(LEFT($G18,1)="D","SIN FILA POSTERIOR",IF($H18="","NO ASIGNABLE","RESERVADA")))))</x:f>
        <x:v>INACTIVO</x:v>
      </x:c>
      <x:c r="J18" s="165" t="str">
        <x:f>IF($B18="","",IF($I18="RESERVADA","Reserva posterior automatizada según asistencia y ubicación.",IF($I18="INACTIVO","Reserva desactivada.",IF($I18="SIN FILA POSTERIOR","Autoridad en fila D; no existe fila posterior.",IF($I18="NO ASIGNABLE","La silla posterior cae en sector no asignable.","Autoridad sin asiento asignado.")))))</x:f>
      </x:c>
    </x:row>
    <x:row r="19">
      <x:c r="A19" s="166" t="str">
        <x:f>IF(OR($B19="",$C19="NO ENCONTRADO"),"",IFERROR(INDEX(MAESTRO!$A:$A,MATCH($C19,MAESTRO!$G:$G,0)),""))</x:f>
      </x:c>
      <x:c r="B19" s="165" t="n"/>
      <x:c r="C19" s="165" t="str">
        <x:f>IF($B19="","",IFERROR(INDEX(MAESTRO!$G:$G,AGGREGATE(15,6,ROW(MAESTRO!$G$2:$G$600)/((ISNUMBER(SEARCH($B19,MAESTRO!$G$2:$G$600)))*(MAESTRO!$D$2:$D$600=PARAMETROS!$B$2)*(MAESTRO!$F$2:$F$600=PARAMETROS!$B$3)*(MAESTRO!$G$2:$G$600&lt;&gt;"")),1)),"NO ENCONTRADO"))</x:f>
      </x:c>
      <x:c r="D19" s="165" t="str">
        <x:f>IF(OR($C19="",$C19="NO ENCONTRADO"),"",IFERROR(INDEX(MAESTRO!$L:$L,MATCH($C19,MAESTRO!$G:$G,0)),""))</x:f>
      </x:c>
      <x:c r="E19" s="166" t="str">
        <x:f>IF($B19="","","EDECÁN / AYUDANTE")</x:f>
      </x:c>
      <x:c r="F19" s="166" t="n"/>
      <x:c r="G19" s="166" t="str">
        <x:f>IF(OR($C19="",$C19="NO ENCONTRADO",$F19&lt;&gt;"SI"),"",IFERROR(INDEX('ASIGNACION AUTOMATICA'!$D:$D,MATCH($C19,'ASIGNACION AUTOMATICA'!$J:$J,0)),""))</x:f>
      </x:c>
      <x:c r="H19" s="61" t="str">
        <x:f>IF(OR($F19&lt;&gt;"SI",$G19="",$G19="SIN ASIGNAR"),"",IF(LEFT($G19,1)="D","",IF(COUNTIFS('MAPA ASIENTOS'!$D:$D,CHAR(CODE(LEFT($G19,1))+1)&amp;MID($G19,2,10),'MAPA ASIENTOS'!$E:$E,"ASIGNABLE")&gt;0,CHAR(CODE(LEFT($G19,1))+1)&amp;MID($G19,2,10),"")))</x:f>
      </x:c>
      <x:c r="I19" s="61" t="str">
        <x:f>IF($F19&lt;&gt;"SI","INACTIVO",IF($G19="","SIN ASIGNAR",IF($G19="SIN ASIGNAR","SIN ASIGNAR",IF(LEFT($G19,1)="D","SIN FILA POSTERIOR",IF($H19="","NO ASIGNABLE","RESERVADA")))))</x:f>
        <x:v>INACTIVO</x:v>
      </x:c>
      <x:c r="J19" s="165" t="str">
        <x:f>IF($B19="","",IF($I19="RESERVADA","Reserva posterior automatizada según asistencia y ubicación.",IF($I19="INACTIVO","Reserva desactivada.",IF($I19="SIN FILA POSTERIOR","Autoridad en fila D; no existe fila posterior.",IF($I19="NO ASIGNABLE","La silla posterior cae en sector no asignable.","Autoridad sin asiento asignado.")))))</x:f>
      </x:c>
    </x:row>
    <x:row r="20">
      <x:c r="A20" s="166" t="str">
        <x:f>IF(OR($B20="",$C20="NO ENCONTRADO"),"",IFERROR(INDEX(MAESTRO!$A:$A,MATCH($C20,MAESTRO!$G:$G,0)),""))</x:f>
      </x:c>
      <x:c r="B20" s="165" t="n"/>
      <x:c r="C20" s="165" t="str">
        <x:f>IF($B20="","",IFERROR(INDEX(MAESTRO!$G:$G,AGGREGATE(15,6,ROW(MAESTRO!$G$2:$G$600)/((ISNUMBER(SEARCH($B20,MAESTRO!$G$2:$G$600)))*(MAESTRO!$D$2:$D$600=PARAMETROS!$B$2)*(MAESTRO!$F$2:$F$600=PARAMETROS!$B$3)*(MAESTRO!$G$2:$G$600&lt;&gt;"")),1)),"NO ENCONTRADO"))</x:f>
      </x:c>
      <x:c r="D20" s="165" t="str">
        <x:f>IF(OR($C20="",$C20="NO ENCONTRADO"),"",IFERROR(INDEX(MAESTRO!$L:$L,MATCH($C20,MAESTRO!$G:$G,0)),""))</x:f>
      </x:c>
      <x:c r="E20" s="166" t="str">
        <x:f>IF($B20="","","EDECÁN / AYUDANTE")</x:f>
      </x:c>
      <x:c r="F20" s="166" t="n"/>
      <x:c r="G20" s="166" t="str">
        <x:f>IF(OR($C20="",$C20="NO ENCONTRADO",$F20&lt;&gt;"SI"),"",IFERROR(INDEX('ASIGNACION AUTOMATICA'!$D:$D,MATCH($C20,'ASIGNACION AUTOMATICA'!$J:$J,0)),""))</x:f>
      </x:c>
      <x:c r="H20" s="61" t="str">
        <x:f>IF(OR($F20&lt;&gt;"SI",$G20="",$G20="SIN ASIGNAR"),"",IF(LEFT($G20,1)="D","",IF(COUNTIFS('MAPA ASIENTOS'!$D:$D,CHAR(CODE(LEFT($G20,1))+1)&amp;MID($G20,2,10),'MAPA ASIENTOS'!$E:$E,"ASIGNABLE")&gt;0,CHAR(CODE(LEFT($G20,1))+1)&amp;MID($G20,2,10),"")))</x:f>
      </x:c>
      <x:c r="I20" s="61" t="str">
        <x:f>IF($F20&lt;&gt;"SI","INACTIVO",IF($G20="","SIN ASIGNAR",IF($G20="SIN ASIGNAR","SIN ASIGNAR",IF(LEFT($G20,1)="D","SIN FILA POSTERIOR",IF($H20="","NO ASIGNABLE","RESERVADA")))))</x:f>
        <x:v>INACTIVO</x:v>
      </x:c>
      <x:c r="J20" s="165" t="str">
        <x:f>IF($B20="","",IF($I20="RESERVADA","Reserva posterior automatizada según asistencia y ubicación.",IF($I20="INACTIVO","Reserva desactivada.",IF($I20="SIN FILA POSTERIOR","Autoridad en fila D; no existe fila posterior.",IF($I20="NO ASIGNABLE","La silla posterior cae en sector no asignable.","Autoridad sin asiento asignado.")))))</x:f>
      </x:c>
    </x:row>
    <x:row r="21">
      <x:c r="A21" s="166" t="str">
        <x:f>IF(OR($B21="",$C21="NO ENCONTRADO"),"",IFERROR(INDEX(MAESTRO!$A:$A,MATCH($C21,MAESTRO!$G:$G,0)),""))</x:f>
      </x:c>
      <x:c r="B21" s="165" t="n"/>
      <x:c r="C21" s="165" t="str">
        <x:f>IF($B21="","",IFERROR(INDEX(MAESTRO!$G:$G,AGGREGATE(15,6,ROW(MAESTRO!$G$2:$G$600)/((ISNUMBER(SEARCH($B21,MAESTRO!$G$2:$G$600)))*(MAESTRO!$D$2:$D$600=PARAMETROS!$B$2)*(MAESTRO!$F$2:$F$600=PARAMETROS!$B$3)*(MAESTRO!$G$2:$G$600&lt;&gt;"")),1)),"NO ENCONTRADO"))</x:f>
      </x:c>
      <x:c r="D21" s="165" t="str">
        <x:f>IF(OR($C21="",$C21="NO ENCONTRADO"),"",IFERROR(INDEX(MAESTRO!$L:$L,MATCH($C21,MAESTRO!$G:$G,0)),""))</x:f>
      </x:c>
      <x:c r="E21" s="166" t="str">
        <x:f>IF($B21="","","EDECÁN / AYUDANTE")</x:f>
      </x:c>
      <x:c r="F21" s="166" t="n"/>
      <x:c r="G21" s="166" t="str">
        <x:f>IF(OR($C21="",$C21="NO ENCONTRADO",$F21&lt;&gt;"SI"),"",IFERROR(INDEX('ASIGNACION AUTOMATICA'!$D:$D,MATCH($C21,'ASIGNACION AUTOMATICA'!$J:$J,0)),""))</x:f>
      </x:c>
      <x:c r="H21" s="61" t="str">
        <x:f>IF(OR($F21&lt;&gt;"SI",$G21="",$G21="SIN ASIGNAR"),"",IF(LEFT($G21,1)="D","",IF(COUNTIFS('MAPA ASIENTOS'!$D:$D,CHAR(CODE(LEFT($G21,1))+1)&amp;MID($G21,2,10),'MAPA ASIENTOS'!$E:$E,"ASIGNABLE")&gt;0,CHAR(CODE(LEFT($G21,1))+1)&amp;MID($G21,2,10),"")))</x:f>
      </x:c>
      <x:c r="I21" s="61" t="str">
        <x:f>IF($F21&lt;&gt;"SI","INACTIVO",IF($G21="","SIN ASIGNAR",IF($G21="SIN ASIGNAR","SIN ASIGNAR",IF(LEFT($G21,1)="D","SIN FILA POSTERIOR",IF($H21="","NO ASIGNABLE","RESERVADA")))))</x:f>
        <x:v>INACTIVO</x:v>
      </x:c>
      <x:c r="J21" s="165" t="str">
        <x:f>IF($B21="","",IF($I21="RESERVADA","Reserva posterior automatizada según asistencia y ubicación.",IF($I21="INACTIVO","Reserva desactivada.",IF($I21="SIN FILA POSTERIOR","Autoridad en fila D; no existe fila posterior.",IF($I21="NO ASIGNABLE","La silla posterior cae en sector no asignable.","Autoridad sin asiento asignado.")))))</x:f>
      </x:c>
    </x:row>
    <x:row r="22">
      <x:c r="A22" s="166" t="str">
        <x:f>IF(OR($B22="",$C22="NO ENCONTRADO"),"",IFERROR(INDEX(MAESTRO!$A:$A,MATCH($C22,MAESTRO!$G:$G,0)),""))</x:f>
      </x:c>
      <x:c r="B22" s="165" t="n"/>
      <x:c r="C22" s="165" t="str">
        <x:f>IF($B22="","",IFERROR(INDEX(MAESTRO!$G:$G,AGGREGATE(15,6,ROW(MAESTRO!$G$2:$G$600)/((ISNUMBER(SEARCH($B22,MAESTRO!$G$2:$G$600)))*(MAESTRO!$D$2:$D$600=PARAMETROS!$B$2)*(MAESTRO!$F$2:$F$600=PARAMETROS!$B$3)*(MAESTRO!$G$2:$G$600&lt;&gt;"")),1)),"NO ENCONTRADO"))</x:f>
      </x:c>
      <x:c r="D22" s="165" t="str">
        <x:f>IF(OR($C22="",$C22="NO ENCONTRADO"),"",IFERROR(INDEX(MAESTRO!$L:$L,MATCH($C22,MAESTRO!$G:$G,0)),""))</x:f>
      </x:c>
      <x:c r="E22" s="166" t="str">
        <x:f>IF($B22="","","EDECÁN / AYUDANTE")</x:f>
      </x:c>
      <x:c r="F22" s="166" t="n"/>
      <x:c r="G22" s="166" t="str">
        <x:f>IF(OR($C22="",$C22="NO ENCONTRADO",$F22&lt;&gt;"SI"),"",IFERROR(INDEX('ASIGNACION AUTOMATICA'!$D:$D,MATCH($C22,'ASIGNACION AUTOMATICA'!$J:$J,0)),""))</x:f>
      </x:c>
      <x:c r="H22" s="61" t="str">
        <x:f>IF(OR($F22&lt;&gt;"SI",$G22="",$G22="SIN ASIGNAR"),"",IF(LEFT($G22,1)="D","",IF(COUNTIFS('MAPA ASIENTOS'!$D:$D,CHAR(CODE(LEFT($G22,1))+1)&amp;MID($G22,2,10),'MAPA ASIENTOS'!$E:$E,"ASIGNABLE")&gt;0,CHAR(CODE(LEFT($G22,1))+1)&amp;MID($G22,2,10),"")))</x:f>
      </x:c>
      <x:c r="I22" s="61" t="str">
        <x:f>IF($F22&lt;&gt;"SI","INACTIVO",IF($G22="","SIN ASIGNAR",IF($G22="SIN ASIGNAR","SIN ASIGNAR",IF(LEFT($G22,1)="D","SIN FILA POSTERIOR",IF($H22="","NO ASIGNABLE","RESERVADA")))))</x:f>
        <x:v>INACTIVO</x:v>
      </x:c>
      <x:c r="J22" s="165" t="str">
        <x:f>IF($B22="","",IF($I22="RESERVADA","Reserva posterior automatizada según asistencia y ubicación.",IF($I22="INACTIVO","Reserva desactivada.",IF($I22="SIN FILA POSTERIOR","Autoridad en fila D; no existe fila posterior.",IF($I22="NO ASIGNABLE","La silla posterior cae en sector no asignable.","Autoridad sin asiento asignado.")))))</x:f>
      </x:c>
    </x:row>
    <x:row r="23">
      <x:c r="A23" s="166" t="str">
        <x:f>IF(OR($B23="",$C23="NO ENCONTRADO"),"",IFERROR(INDEX(MAESTRO!$A:$A,MATCH($C23,MAESTRO!$G:$G,0)),""))</x:f>
      </x:c>
      <x:c r="B23" s="165" t="n"/>
      <x:c r="C23" s="165" t="str">
        <x:f>IF($B23="","",IFERROR(INDEX(MAESTRO!$G:$G,AGGREGATE(15,6,ROW(MAESTRO!$G$2:$G$600)/((ISNUMBER(SEARCH($B23,MAESTRO!$G$2:$G$600)))*(MAESTRO!$D$2:$D$600=PARAMETROS!$B$2)*(MAESTRO!$F$2:$F$600=PARAMETROS!$B$3)*(MAESTRO!$G$2:$G$600&lt;&gt;"")),1)),"NO ENCONTRADO"))</x:f>
      </x:c>
      <x:c r="D23" s="165" t="str">
        <x:f>IF(OR($C23="",$C23="NO ENCONTRADO"),"",IFERROR(INDEX(MAESTRO!$L:$L,MATCH($C23,MAESTRO!$G:$G,0)),""))</x:f>
      </x:c>
      <x:c r="E23" s="166" t="str">
        <x:f>IF($B23="","","EDECÁN / AYUDANTE")</x:f>
      </x:c>
      <x:c r="F23" s="166" t="n"/>
      <x:c r="G23" s="166" t="str">
        <x:f>IF(OR($C23="",$C23="NO ENCONTRADO",$F23&lt;&gt;"SI"),"",IFERROR(INDEX('ASIGNACION AUTOMATICA'!$D:$D,MATCH($C23,'ASIGNACION AUTOMATICA'!$J:$J,0)),""))</x:f>
      </x:c>
      <x:c r="H23" s="61" t="str">
        <x:f>IF(OR($F23&lt;&gt;"SI",$G23="",$G23="SIN ASIGNAR"),"",IF(LEFT($G23,1)="D","",IF(COUNTIFS('MAPA ASIENTOS'!$D:$D,CHAR(CODE(LEFT($G23,1))+1)&amp;MID($G23,2,10),'MAPA ASIENTOS'!$E:$E,"ASIGNABLE")&gt;0,CHAR(CODE(LEFT($G23,1))+1)&amp;MID($G23,2,10),"")))</x:f>
      </x:c>
      <x:c r="I23" s="61" t="str">
        <x:f>IF($F23&lt;&gt;"SI","INACTIVO",IF($G23="","SIN ASIGNAR",IF($G23="SIN ASIGNAR","SIN ASIGNAR",IF(LEFT($G23,1)="D","SIN FILA POSTERIOR",IF($H23="","NO ASIGNABLE","RESERVADA")))))</x:f>
        <x:v>INACTIVO</x:v>
      </x:c>
      <x:c r="J23" s="165" t="str">
        <x:f>IF($B23="","",IF($I23="RESERVADA","Reserva posterior automatizada según asistencia y ubicación.",IF($I23="INACTIVO","Reserva desactivada.",IF($I23="SIN FILA POSTERIOR","Autoridad en fila D; no existe fila posterior.",IF($I23="NO ASIGNABLE","La silla posterior cae en sector no asignable.","Autoridad sin asiento asignado.")))))</x:f>
      </x:c>
    </x:row>
    <x:row r="24">
      <x:c r="A24" s="166" t="str">
        <x:f>IF(OR($B24="",$C24="NO ENCONTRADO"),"",IFERROR(INDEX(MAESTRO!$A:$A,MATCH($C24,MAESTRO!$G:$G,0)),""))</x:f>
      </x:c>
      <x:c r="B24" s="165" t="n"/>
      <x:c r="C24" s="165" t="str">
        <x:f>IF($B24="","",IFERROR(INDEX(MAESTRO!$G:$G,AGGREGATE(15,6,ROW(MAESTRO!$G$2:$G$600)/((ISNUMBER(SEARCH($B24,MAESTRO!$G$2:$G$600)))*(MAESTRO!$D$2:$D$600=PARAMETROS!$B$2)*(MAESTRO!$F$2:$F$600=PARAMETROS!$B$3)*(MAESTRO!$G$2:$G$600&lt;&gt;"")),1)),"NO ENCONTRADO"))</x:f>
      </x:c>
      <x:c r="D24" s="165" t="str">
        <x:f>IF(OR($C24="",$C24="NO ENCONTRADO"),"",IFERROR(INDEX(MAESTRO!$L:$L,MATCH($C24,MAESTRO!$G:$G,0)),""))</x:f>
      </x:c>
      <x:c r="E24" s="166" t="str">
        <x:f>IF($B24="","","EDECÁN / AYUDANTE")</x:f>
      </x:c>
      <x:c r="F24" s="166" t="n"/>
      <x:c r="G24" s="166" t="str">
        <x:f>IF(OR($C24="",$C24="NO ENCONTRADO",$F24&lt;&gt;"SI"),"",IFERROR(INDEX('ASIGNACION AUTOMATICA'!$D:$D,MATCH($C24,'ASIGNACION AUTOMATICA'!$J:$J,0)),""))</x:f>
      </x:c>
      <x:c r="H24" s="61" t="str">
        <x:f>IF(OR($F24&lt;&gt;"SI",$G24="",$G24="SIN ASIGNAR"),"",IF(LEFT($G24,1)="D","",IF(COUNTIFS('MAPA ASIENTOS'!$D:$D,CHAR(CODE(LEFT($G24,1))+1)&amp;MID($G24,2,10),'MAPA ASIENTOS'!$E:$E,"ASIGNABLE")&gt;0,CHAR(CODE(LEFT($G24,1))+1)&amp;MID($G24,2,10),"")))</x:f>
      </x:c>
      <x:c r="I24" s="61" t="str">
        <x:f>IF($F24&lt;&gt;"SI","INACTIVO",IF($G24="","SIN ASIGNAR",IF($G24="SIN ASIGNAR","SIN ASIGNAR",IF(LEFT($G24,1)="D","SIN FILA POSTERIOR",IF($H24="","NO ASIGNABLE","RESERVADA")))))</x:f>
        <x:v>INACTIVO</x:v>
      </x:c>
      <x:c r="J24" s="165" t="str">
        <x:f>IF($B24="","",IF($I24="RESERVADA","Reserva posterior automatizada según asistencia y ubicación.",IF($I24="INACTIVO","Reserva desactivada.",IF($I24="SIN FILA POSTERIOR","Autoridad en fila D; no existe fila posterior.",IF($I24="NO ASIGNABLE","La silla posterior cae en sector no asignable.","Autoridad sin asiento asignado.")))))</x:f>
      </x:c>
    </x:row>
    <x:row r="25">
      <x:c r="A25" s="166" t="str">
        <x:f>IF(OR($B25="",$C25="NO ENCONTRADO"),"",IFERROR(INDEX(MAESTRO!$A:$A,MATCH($C25,MAESTRO!$G:$G,0)),""))</x:f>
      </x:c>
      <x:c r="B25" s="165" t="n"/>
      <x:c r="C25" s="165" t="str">
        <x:f>IF($B25="","",IFERROR(INDEX(MAESTRO!$G:$G,AGGREGATE(15,6,ROW(MAESTRO!$G$2:$G$600)/((ISNUMBER(SEARCH($B25,MAESTRO!$G$2:$G$600)))*(MAESTRO!$D$2:$D$600=PARAMETROS!$B$2)*(MAESTRO!$F$2:$F$600=PARAMETROS!$B$3)*(MAESTRO!$G$2:$G$600&lt;&gt;"")),1)),"NO ENCONTRADO"))</x:f>
      </x:c>
      <x:c r="D25" s="165" t="str">
        <x:f>IF(OR($C25="",$C25="NO ENCONTRADO"),"",IFERROR(INDEX(MAESTRO!$L:$L,MATCH($C25,MAESTRO!$G:$G,0)),""))</x:f>
      </x:c>
      <x:c r="E25" s="166" t="str">
        <x:f>IF($B25="","","EDECÁN / AYUDANTE")</x:f>
      </x:c>
      <x:c r="F25" s="166" t="n"/>
      <x:c r="G25" s="166" t="str">
        <x:f>IF(OR($C25="",$C25="NO ENCONTRADO",$F25&lt;&gt;"SI"),"",IFERROR(INDEX('ASIGNACION AUTOMATICA'!$D:$D,MATCH($C25,'ASIGNACION AUTOMATICA'!$J:$J,0)),""))</x:f>
      </x:c>
      <x:c r="H25" s="61" t="str">
        <x:f>IF(OR($F25&lt;&gt;"SI",$G25="",$G25="SIN ASIGNAR"),"",IF(LEFT($G25,1)="D","",IF(COUNTIFS('MAPA ASIENTOS'!$D:$D,CHAR(CODE(LEFT($G25,1))+1)&amp;MID($G25,2,10),'MAPA ASIENTOS'!$E:$E,"ASIGNABLE")&gt;0,CHAR(CODE(LEFT($G25,1))+1)&amp;MID($G25,2,10),"")))</x:f>
      </x:c>
      <x:c r="I25" s="61" t="str">
        <x:f>IF($F25&lt;&gt;"SI","INACTIVO",IF($G25="","SIN ASIGNAR",IF($G25="SIN ASIGNAR","SIN ASIGNAR",IF(LEFT($G25,1)="D","SIN FILA POSTERIOR",IF($H25="","NO ASIGNABLE","RESERVADA")))))</x:f>
        <x:v>INACTIVO</x:v>
      </x:c>
      <x:c r="J25" s="165" t="str">
        <x:f>IF($B25="","",IF($I25="RESERVADA","Reserva posterior automatizada según asistencia y ubicación.",IF($I25="INACTIVO","Reserva desactivada.",IF($I25="SIN FILA POSTERIOR","Autoridad en fila D; no existe fila posterior.",IF($I25="NO ASIGNABLE","La silla posterior cae en sector no asignable.","Autoridad sin asiento asignado.")))))</x:f>
      </x:c>
    </x:row>
    <x:row r="26">
      <x:c r="A26" s="166" t="str">
        <x:f>IF(OR($B26="",$C26="NO ENCONTRADO"),"",IFERROR(INDEX(MAESTRO!$A:$A,MATCH($C26,MAESTRO!$G:$G,0)),""))</x:f>
      </x:c>
      <x:c r="B26" s="165" t="n"/>
      <x:c r="C26" s="165" t="str">
        <x:f>IF($B26="","",IFERROR(INDEX(MAESTRO!$G:$G,AGGREGATE(15,6,ROW(MAESTRO!$G$2:$G$600)/((ISNUMBER(SEARCH($B26,MAESTRO!$G$2:$G$600)))*(MAESTRO!$D$2:$D$600=PARAMETROS!$B$2)*(MAESTRO!$F$2:$F$600=PARAMETROS!$B$3)*(MAESTRO!$G$2:$G$600&lt;&gt;"")),1)),"NO ENCONTRADO"))</x:f>
      </x:c>
      <x:c r="D26" s="165" t="str">
        <x:f>IF(OR($C26="",$C26="NO ENCONTRADO"),"",IFERROR(INDEX(MAESTRO!$L:$L,MATCH($C26,MAESTRO!$G:$G,0)),""))</x:f>
      </x:c>
      <x:c r="E26" s="166" t="str">
        <x:f>IF($B26="","","EDECÁN / AYUDANTE")</x:f>
      </x:c>
      <x:c r="F26" s="166" t="n"/>
      <x:c r="G26" s="166" t="str">
        <x:f>IF(OR($C26="",$C26="NO ENCONTRADO",$F26&lt;&gt;"SI"),"",IFERROR(INDEX('ASIGNACION AUTOMATICA'!$D:$D,MATCH($C26,'ASIGNACION AUTOMATICA'!$J:$J,0)),""))</x:f>
      </x:c>
      <x:c r="H26" s="61" t="str">
        <x:f>IF(OR($F26&lt;&gt;"SI",$G26="",$G26="SIN ASIGNAR"),"",IF(LEFT($G26,1)="D","",IF(COUNTIFS('MAPA ASIENTOS'!$D:$D,CHAR(CODE(LEFT($G26,1))+1)&amp;MID($G26,2,10),'MAPA ASIENTOS'!$E:$E,"ASIGNABLE")&gt;0,CHAR(CODE(LEFT($G26,1))+1)&amp;MID($G26,2,10),"")))</x:f>
      </x:c>
      <x:c r="I26" s="61" t="str">
        <x:f>IF($F26&lt;&gt;"SI","INACTIVO",IF($G26="","SIN ASIGNAR",IF($G26="SIN ASIGNAR","SIN ASIGNAR",IF(LEFT($G26,1)="D","SIN FILA POSTERIOR",IF($H26="","NO ASIGNABLE","RESERVADA")))))</x:f>
        <x:v>INACTIVO</x:v>
      </x:c>
      <x:c r="J26" s="165" t="str">
        <x:f>IF($B26="","",IF($I26="RESERVADA","Reserva posterior automatizada según asistencia y ubicación.",IF($I26="INACTIVO","Reserva desactivada.",IF($I26="SIN FILA POSTERIOR","Autoridad en fila D; no existe fila posterior.",IF($I26="NO ASIGNABLE","La silla posterior cae en sector no asignable.","Autoridad sin asiento asignado.")))))</x:f>
      </x:c>
    </x:row>
    <x:row r="27">
      <x:c r="A27" s="166" t="str">
        <x:f>IF(OR($B27="",$C27="NO ENCONTRADO"),"",IFERROR(INDEX(MAESTRO!$A:$A,MATCH($C27,MAESTRO!$G:$G,0)),""))</x:f>
      </x:c>
      <x:c r="B27" s="165" t="n"/>
      <x:c r="C27" s="165" t="str">
        <x:f>IF($B27="","",IFERROR(INDEX(MAESTRO!$G:$G,AGGREGATE(15,6,ROW(MAESTRO!$G$2:$G$600)/((ISNUMBER(SEARCH($B27,MAESTRO!$G$2:$G$600)))*(MAESTRO!$D$2:$D$600=PARAMETROS!$B$2)*(MAESTRO!$F$2:$F$600=PARAMETROS!$B$3)*(MAESTRO!$G$2:$G$600&lt;&gt;"")),1)),"NO ENCONTRADO"))</x:f>
      </x:c>
      <x:c r="D27" s="165" t="str">
        <x:f>IF(OR($C27="",$C27="NO ENCONTRADO"),"",IFERROR(INDEX(MAESTRO!$L:$L,MATCH($C27,MAESTRO!$G:$G,0)),""))</x:f>
      </x:c>
      <x:c r="E27" s="166" t="str">
        <x:f>IF($B27="","","EDECÁN / AYUDANTE")</x:f>
      </x:c>
      <x:c r="F27" s="166" t="n"/>
      <x:c r="G27" s="166" t="str">
        <x:f>IF(OR($C27="",$C27="NO ENCONTRADO",$F27&lt;&gt;"SI"),"",IFERROR(INDEX('ASIGNACION AUTOMATICA'!$D:$D,MATCH($C27,'ASIGNACION AUTOMATICA'!$J:$J,0)),""))</x:f>
      </x:c>
      <x:c r="H27" s="61" t="str">
        <x:f>IF(OR($F27&lt;&gt;"SI",$G27="",$G27="SIN ASIGNAR"),"",IF(LEFT($G27,1)="D","",IF(COUNTIFS('MAPA ASIENTOS'!$D:$D,CHAR(CODE(LEFT($G27,1))+1)&amp;MID($G27,2,10),'MAPA ASIENTOS'!$E:$E,"ASIGNABLE")&gt;0,CHAR(CODE(LEFT($G27,1))+1)&amp;MID($G27,2,10),"")))</x:f>
      </x:c>
      <x:c r="I27" s="61" t="str">
        <x:f>IF($F27&lt;&gt;"SI","INACTIVO",IF($G27="","SIN ASIGNAR",IF($G27="SIN ASIGNAR","SIN ASIGNAR",IF(LEFT($G27,1)="D","SIN FILA POSTERIOR",IF($H27="","NO ASIGNABLE","RESERVADA")))))</x:f>
        <x:v>INACTIVO</x:v>
      </x:c>
      <x:c r="J27" s="165" t="str">
        <x:f>IF($B27="","",IF($I27="RESERVADA","Reserva posterior automatizada según asistencia y ubicación.",IF($I27="INACTIVO","Reserva desactivada.",IF($I27="SIN FILA POSTERIOR","Autoridad en fila D; no existe fila posterior.",IF($I27="NO ASIGNABLE","La silla posterior cae en sector no asignable.","Autoridad sin asiento asignado.")))))</x:f>
      </x:c>
    </x:row>
    <x:row r="28">
      <x:c r="A28" s="166" t="str">
        <x:f>IF(OR($B28="",$C28="NO ENCONTRADO"),"",IFERROR(INDEX(MAESTRO!$A:$A,MATCH($C28,MAESTRO!$G:$G,0)),""))</x:f>
      </x:c>
      <x:c r="B28" s="165" t="n"/>
      <x:c r="C28" s="165" t="str">
        <x:f>IF($B28="","",IFERROR(INDEX(MAESTRO!$G:$G,AGGREGATE(15,6,ROW(MAESTRO!$G$2:$G$600)/((ISNUMBER(SEARCH($B28,MAESTRO!$G$2:$G$600)))*(MAESTRO!$D$2:$D$600=PARAMETROS!$B$2)*(MAESTRO!$F$2:$F$600=PARAMETROS!$B$3)*(MAESTRO!$G$2:$G$600&lt;&gt;"")),1)),"NO ENCONTRADO"))</x:f>
      </x:c>
      <x:c r="D28" s="165" t="str">
        <x:f>IF(OR($C28="",$C28="NO ENCONTRADO"),"",IFERROR(INDEX(MAESTRO!$L:$L,MATCH($C28,MAESTRO!$G:$G,0)),""))</x:f>
      </x:c>
      <x:c r="E28" s="166" t="str">
        <x:f>IF($B28="","","EDECÁN / AYUDANTE")</x:f>
      </x:c>
      <x:c r="F28" s="166" t="n"/>
      <x:c r="G28" s="166" t="str">
        <x:f>IF(OR($C28="",$C28="NO ENCONTRADO",$F28&lt;&gt;"SI"),"",IFERROR(INDEX('ASIGNACION AUTOMATICA'!$D:$D,MATCH($C28,'ASIGNACION AUTOMATICA'!$J:$J,0)),""))</x:f>
      </x:c>
      <x:c r="H28" s="61" t="str">
        <x:f>IF(OR($F28&lt;&gt;"SI",$G28="",$G28="SIN ASIGNAR"),"",IF(LEFT($G28,1)="D","",IF(COUNTIFS('MAPA ASIENTOS'!$D:$D,CHAR(CODE(LEFT($G28,1))+1)&amp;MID($G28,2,10),'MAPA ASIENTOS'!$E:$E,"ASIGNABLE")&gt;0,CHAR(CODE(LEFT($G28,1))+1)&amp;MID($G28,2,10),"")))</x:f>
      </x:c>
      <x:c r="I28" s="61" t="str">
        <x:f>IF($F28&lt;&gt;"SI","INACTIVO",IF($G28="","SIN ASIGNAR",IF($G28="SIN ASIGNAR","SIN ASIGNAR",IF(LEFT($G28,1)="D","SIN FILA POSTERIOR",IF($H28="","NO ASIGNABLE","RESERVADA")))))</x:f>
        <x:v>INACTIVO</x:v>
      </x:c>
      <x:c r="J28" s="165" t="str">
        <x:f>IF($B28="","",IF($I28="RESERVADA","Reserva posterior automatizada según asistencia y ubicación.",IF($I28="INACTIVO","Reserva desactivada.",IF($I28="SIN FILA POSTERIOR","Autoridad en fila D; no existe fila posterior.",IF($I28="NO ASIGNABLE","La silla posterior cae en sector no asignable.","Autoridad sin asiento asignado.")))))</x:f>
      </x:c>
    </x:row>
    <x:row r="29">
      <x:c r="A29" s="166" t="str">
        <x:f>IF(OR($B29="",$C29="NO ENCONTRADO"),"",IFERROR(INDEX(MAESTRO!$A:$A,MATCH($C29,MAESTRO!$G:$G,0)),""))</x:f>
      </x:c>
      <x:c r="B29" s="165" t="n"/>
      <x:c r="C29" s="165" t="str">
        <x:f>IF($B29="","",IFERROR(INDEX(MAESTRO!$G:$G,AGGREGATE(15,6,ROW(MAESTRO!$G$2:$G$600)/((ISNUMBER(SEARCH($B29,MAESTRO!$G$2:$G$600)))*(MAESTRO!$D$2:$D$600=PARAMETROS!$B$2)*(MAESTRO!$F$2:$F$600=PARAMETROS!$B$3)*(MAESTRO!$G$2:$G$600&lt;&gt;"")),1)),"NO ENCONTRADO"))</x:f>
      </x:c>
      <x:c r="D29" s="165" t="str">
        <x:f>IF(OR($C29="",$C29="NO ENCONTRADO"),"",IFERROR(INDEX(MAESTRO!$L:$L,MATCH($C29,MAESTRO!$G:$G,0)),""))</x:f>
      </x:c>
      <x:c r="E29" s="166" t="str">
        <x:f>IF($B29="","","EDECÁN / AYUDANTE")</x:f>
      </x:c>
      <x:c r="F29" s="166" t="n"/>
      <x:c r="G29" s="166" t="str">
        <x:f>IF(OR($C29="",$C29="NO ENCONTRADO",$F29&lt;&gt;"SI"),"",IFERROR(INDEX('ASIGNACION AUTOMATICA'!$D:$D,MATCH($C29,'ASIGNACION AUTOMATICA'!$J:$J,0)),""))</x:f>
      </x:c>
      <x:c r="H29" s="61" t="str">
        <x:f>IF(OR($F29&lt;&gt;"SI",$G29="",$G29="SIN ASIGNAR"),"",IF(LEFT($G29,1)="D","",IF(COUNTIFS('MAPA ASIENTOS'!$D:$D,CHAR(CODE(LEFT($G29,1))+1)&amp;MID($G29,2,10),'MAPA ASIENTOS'!$E:$E,"ASIGNABLE")&gt;0,CHAR(CODE(LEFT($G29,1))+1)&amp;MID($G29,2,10),"")))</x:f>
      </x:c>
      <x:c r="I29" s="61" t="str">
        <x:f>IF($F29&lt;&gt;"SI","INACTIVO",IF($G29="","SIN ASIGNAR",IF($G29="SIN ASIGNAR","SIN ASIGNAR",IF(LEFT($G29,1)="D","SIN FILA POSTERIOR",IF($H29="","NO ASIGNABLE","RESERVADA")))))</x:f>
        <x:v>INACTIVO</x:v>
      </x:c>
      <x:c r="J29" s="165" t="str">
        <x:f>IF($B29="","",IF($I29="RESERVADA","Reserva posterior automatizada según asistencia y ubicación.",IF($I29="INACTIVO","Reserva desactivada.",IF($I29="SIN FILA POSTERIOR","Autoridad en fila D; no existe fila posterior.",IF($I29="NO ASIGNABLE","La silla posterior cae en sector no asignable.","Autoridad sin asiento asignado.")))))</x:f>
      </x:c>
    </x:row>
    <x:row r="30">
      <x:c r="A30" s="166" t="str">
        <x:f>IF(OR($B30="",$C30="NO ENCONTRADO"),"",IFERROR(INDEX(MAESTRO!$A:$A,MATCH($C30,MAESTRO!$G:$G,0)),""))</x:f>
      </x:c>
      <x:c r="B30" s="165" t="n"/>
      <x:c r="C30" s="165" t="str">
        <x:f>IF($B30="","",IFERROR(INDEX(MAESTRO!$G:$G,AGGREGATE(15,6,ROW(MAESTRO!$G$2:$G$600)/((ISNUMBER(SEARCH($B30,MAESTRO!$G$2:$G$600)))*(MAESTRO!$D$2:$D$600=PARAMETROS!$B$2)*(MAESTRO!$F$2:$F$600=PARAMETROS!$B$3)*(MAESTRO!$G$2:$G$600&lt;&gt;"")),1)),"NO ENCONTRADO"))</x:f>
      </x:c>
      <x:c r="D30" s="165" t="str">
        <x:f>IF(OR($C30="",$C30="NO ENCONTRADO"),"",IFERROR(INDEX(MAESTRO!$L:$L,MATCH($C30,MAESTRO!$G:$G,0)),""))</x:f>
      </x:c>
      <x:c r="E30" s="166" t="str">
        <x:f>IF($B30="","","EDECÁN / AYUDANTE")</x:f>
      </x:c>
      <x:c r="F30" s="166" t="n"/>
      <x:c r="G30" s="166" t="str">
        <x:f>IF(OR($C30="",$C30="NO ENCONTRADO",$F30&lt;&gt;"SI"),"",IFERROR(INDEX('ASIGNACION AUTOMATICA'!$D:$D,MATCH($C30,'ASIGNACION AUTOMATICA'!$J:$J,0)),""))</x:f>
      </x:c>
      <x:c r="H30" s="61" t="str">
        <x:f>IF(OR($F30&lt;&gt;"SI",$G30="",$G30="SIN ASIGNAR"),"",IF(LEFT($G30,1)="D","",IF(COUNTIFS('MAPA ASIENTOS'!$D:$D,CHAR(CODE(LEFT($G30,1))+1)&amp;MID($G30,2,10),'MAPA ASIENTOS'!$E:$E,"ASIGNABLE")&gt;0,CHAR(CODE(LEFT($G30,1))+1)&amp;MID($G30,2,10),"")))</x:f>
      </x:c>
      <x:c r="I30" s="61" t="str">
        <x:f>IF($F30&lt;&gt;"SI","INACTIVO",IF($G30="","SIN ASIGNAR",IF($G30="SIN ASIGNAR","SIN ASIGNAR",IF(LEFT($G30,1)="D","SIN FILA POSTERIOR",IF($H30="","NO ASIGNABLE","RESERVADA")))))</x:f>
        <x:v>INACTIVO</x:v>
      </x:c>
      <x:c r="J30" s="165" t="str">
        <x:f>IF($B30="","",IF($I30="RESERVADA","Reserva posterior automatizada según asistencia y ubicación.",IF($I30="INACTIVO","Reserva desactivada.",IF($I30="SIN FILA POSTERIOR","Autoridad en fila D; no existe fila posterior.",IF($I30="NO ASIGNABLE","La silla posterior cae en sector no asignable.","Autoridad sin asiento asignado.")))))</x:f>
      </x:c>
    </x:row>
    <x:row r="31">
      <x:c r="A31" s="166" t="str">
        <x:f>IF(OR($B31="",$C31="NO ENCONTRADO"),"",IFERROR(INDEX(MAESTRO!$A:$A,MATCH($C31,MAESTRO!$G:$G,0)),""))</x:f>
      </x:c>
      <x:c r="B31" s="165" t="n"/>
      <x:c r="C31" s="165" t="str">
        <x:f>IF($B31="","",IFERROR(INDEX(MAESTRO!$G:$G,AGGREGATE(15,6,ROW(MAESTRO!$G$2:$G$435)/((ISNUMBER(SEARCH($B31,MAESTRO!$G$2:$G$435)))*(MAESTRO!$D$2:$D$435=PARAMETROS!$B$2)*(MAESTRO!$F$2:$F$435=PARAMETROS!$B$3)*(MAESTRO!$G$2:$G$435&lt;&gt;"")),1)),"NO ENCONTRADO"))</x:f>
      </x:c>
      <x:c r="D31" s="165" t="str">
        <x:f>IF(OR($C31="",$C31="NO ENCONTRADO"),"",IFERROR(INDEX(MAESTRO!$L:$L,MATCH($C31,MAESTRO!$G:$G,0)),""))</x:f>
      </x:c>
      <x:c r="E31" s="166" t="str">
        <x:f>IF($B31="","","EDECÁN / AYUDANTE")</x:f>
      </x:c>
      <x:c r="F31" s="166" t="n"/>
      <x:c r="G31" s="166" t="str">
        <x:f>IF(OR($C31="",$C31="NO ENCONTRADO",$F31&lt;&gt;"SI"),"",IFERROR(INDEX('ASIGNACION AUTOMATICA'!$D:$D,MATCH($C31,'ASIGNACION AUTOMATICA'!$J:$J,0)),""))</x:f>
      </x:c>
      <x:c r="H31" s="166" t="str">
        <x:f>IF(OR($F31&lt;&gt;"SI",$G31="",$G31="SIN ASIGNAR"),"",IF(LEFT($G31,1)="D","",IF(COUNTIFS('MAPA ASIENTOS'!$D:$D,CHAR(CODE(LEFT($G31,1))+1)&amp;MID($G31,2,10),'MAPA ASIENTOS'!$E:$E,"ASIGNABLE")&gt;0,CHAR(CODE(LEFT($G31,1))+1)&amp;MID($G31,2,10),"")))</x:f>
      </x:c>
      <x:c r="I31" s="170" t="str">
        <x:f>IF($F31&lt;&gt;"SI","INACTIVO",IF($G31="","SIN ASIGNAR",IF($G31="SIN ASIGNAR","SIN ASIGNAR",IF(LEFT($G31,1)="D","SIN FILA POSTERIOR",IF($H31="","NO ASIGNABLE","RESERVADA")))))</x:f>
        <x:v>INACTIVO</x:v>
      </x:c>
      <x:c r="J31" s="165" t="str">
        <x:f>IF($B31="","",IF($I31="RESERVADA","Reserva posterior automatizada según asistencia y ubicación.",IF($I31="INACTIVO","Reserva desactivada.",IF($I31="SIN FILA POSTERIOR","Autoridad en fila D; no existe fila posterior.",IF($I31="NO ASIGNABLE","La silla posterior cae en sector no asignable.","Autoridad sin asiento asignado.")))))</x:f>
      </x:c>
    </x:row>
    <x:row r="32">
      <x:c r="A32" s="166" t="str">
        <x:f>IF(OR($B32="",$C32="NO ENCONTRADO"),"",IFERROR(INDEX(MAESTRO!$A:$A,MATCH($C32,MAESTRO!$G:$G,0)),""))</x:f>
      </x:c>
      <x:c r="B32" s="165" t="n"/>
      <x:c r="C32" s="165" t="str">
        <x:f>IF($B32="","",IFERROR(INDEX(MAESTRO!$G:$G,AGGREGATE(15,6,ROW(MAESTRO!$G$2:$G$435)/((ISNUMBER(SEARCH($B32,MAESTRO!$G$2:$G$435)))*(MAESTRO!$D$2:$D$435=PARAMETROS!$B$2)*(MAESTRO!$F$2:$F$435=PARAMETROS!$B$3)*(MAESTRO!$G$2:$G$435&lt;&gt;"")),1)),"NO ENCONTRADO"))</x:f>
      </x:c>
      <x:c r="D32" s="165" t="str">
        <x:f>IF(OR($C32="",$C32="NO ENCONTRADO"),"",IFERROR(INDEX(MAESTRO!$L:$L,MATCH($C32,MAESTRO!$G:$G,0)),""))</x:f>
      </x:c>
      <x:c r="E32" s="166" t="str">
        <x:f>IF($B32="","","EDECÁN / AYUDANTE")</x:f>
      </x:c>
      <x:c r="F32" s="166" t="n"/>
      <x:c r="G32" s="166" t="str">
        <x:f>IF(OR($C32="",$C32="NO ENCONTRADO",$F32&lt;&gt;"SI"),"",IFERROR(INDEX('ASIGNACION AUTOMATICA'!$D:$D,MATCH($C32,'ASIGNACION AUTOMATICA'!$J:$J,0)),""))</x:f>
      </x:c>
      <x:c r="H32" s="166" t="str">
        <x:f>IF(OR($F32&lt;&gt;"SI",$G32="",$G32="SIN ASIGNAR"),"",IF(LEFT($G32,1)="D","",IF(COUNTIFS('MAPA ASIENTOS'!$D:$D,CHAR(CODE(LEFT($G32,1))+1)&amp;MID($G32,2,10),'MAPA ASIENTOS'!$E:$E,"ASIGNABLE")&gt;0,CHAR(CODE(LEFT($G32,1))+1)&amp;MID($G32,2,10),"")))</x:f>
      </x:c>
      <x:c r="I32" s="170" t="str">
        <x:f>IF($F32&lt;&gt;"SI","INACTIVO",IF($G32="","SIN ASIGNAR",IF($G32="SIN ASIGNAR","SIN ASIGNAR",IF(LEFT($G32,1)="D","SIN FILA POSTERIOR",IF($H32="","NO ASIGNABLE","RESERVADA")))))</x:f>
        <x:v>INACTIVO</x:v>
      </x:c>
      <x:c r="J32" s="165" t="str">
        <x:f>IF($B32="","",IF($I32="RESERVADA","Reserva posterior automatizada según asistencia y ubicación.",IF($I32="INACTIVO","Reserva desactivada.",IF($I32="SIN FILA POSTERIOR","Autoridad en fila D; no existe fila posterior.",IF($I32="NO ASIGNABLE","La silla posterior cae en sector no asignable.","Autoridad sin asiento asignado.")))))</x:f>
      </x:c>
    </x:row>
    <x:row r="33">
      <x:c r="A33" s="166" t="str">
        <x:f>IF(OR($B33="",$C33="NO ENCONTRADO"),"",IFERROR(INDEX(MAESTRO!$A:$A,MATCH($C33,MAESTRO!$G:$G,0)),""))</x:f>
      </x:c>
      <x:c r="B33" s="165" t="n"/>
      <x:c r="C33" s="165" t="str">
        <x:f>IF($B33="","",IFERROR(INDEX(MAESTRO!$G:$G,AGGREGATE(15,6,ROW(MAESTRO!$G$2:$G$435)/((ISNUMBER(SEARCH($B33,MAESTRO!$G$2:$G$435)))*(MAESTRO!$D$2:$D$435=PARAMETROS!$B$2)*(MAESTRO!$F$2:$F$435=PARAMETROS!$B$3)*(MAESTRO!$G$2:$G$435&lt;&gt;"")),1)),"NO ENCONTRADO"))</x:f>
      </x:c>
      <x:c r="D33" s="165" t="str">
        <x:f>IF(OR($C33="",$C33="NO ENCONTRADO"),"",IFERROR(INDEX(MAESTRO!$L:$L,MATCH($C33,MAESTRO!$G:$G,0)),""))</x:f>
      </x:c>
      <x:c r="E33" s="166" t="str">
        <x:f>IF($B33="","","EDECÁN / AYUDANTE")</x:f>
      </x:c>
      <x:c r="F33" s="166" t="n"/>
      <x:c r="G33" s="166" t="str">
        <x:f>IF(OR($C33="",$C33="NO ENCONTRADO",$F33&lt;&gt;"SI"),"",IFERROR(INDEX('ASIGNACION AUTOMATICA'!$D:$D,MATCH($C33,'ASIGNACION AUTOMATICA'!$J:$J,0)),""))</x:f>
      </x:c>
      <x:c r="H33" s="166" t="str">
        <x:f>IF(OR($F33&lt;&gt;"SI",$G33="",$G33="SIN ASIGNAR"),"",IF(LEFT($G33,1)="D","",IF(COUNTIFS('MAPA ASIENTOS'!$D:$D,CHAR(CODE(LEFT($G33,1))+1)&amp;MID($G33,2,10),'MAPA ASIENTOS'!$E:$E,"ASIGNABLE")&gt;0,CHAR(CODE(LEFT($G33,1))+1)&amp;MID($G33,2,10),"")))</x:f>
      </x:c>
      <x:c r="I33" s="170" t="str">
        <x:f>IF($F33&lt;&gt;"SI","INACTIVO",IF($G33="","SIN ASIGNAR",IF($G33="SIN ASIGNAR","SIN ASIGNAR",IF(LEFT($G33,1)="D","SIN FILA POSTERIOR",IF($H33="","NO ASIGNABLE","RESERVADA")))))</x:f>
        <x:v>INACTIVO</x:v>
      </x:c>
      <x:c r="J33" s="165" t="str">
        <x:f>IF($B33="","",IF($I33="RESERVADA","Reserva posterior automatizada según asistencia y ubicación.",IF($I33="INACTIVO","Reserva desactivada.",IF($I33="SIN FILA POSTERIOR","Autoridad en fila D; no existe fila posterior.",IF($I33="NO ASIGNABLE","La silla posterior cae en sector no asignable.","Autoridad sin asiento asignado.")))))</x:f>
      </x:c>
    </x:row>
    <x:row r="34">
      <x:c r="A34" s="166" t="str">
        <x:f>IF(OR($B34="",$C34="NO ENCONTRADO"),"",IFERROR(INDEX(MAESTRO!$A:$A,MATCH($C34,MAESTRO!$G:$G,0)),""))</x:f>
      </x:c>
      <x:c r="B34" s="165" t="n"/>
      <x:c r="C34" s="165" t="str">
        <x:f>IF($B34="","",IFERROR(INDEX(MAESTRO!$G:$G,AGGREGATE(15,6,ROW(MAESTRO!$G$2:$G$435)/((ISNUMBER(SEARCH($B34,MAESTRO!$G$2:$G$435)))*(MAESTRO!$D$2:$D$435=PARAMETROS!$B$2)*(MAESTRO!$F$2:$F$435=PARAMETROS!$B$3)*(MAESTRO!$G$2:$G$435&lt;&gt;"")),1)),"NO ENCONTRADO"))</x:f>
      </x:c>
      <x:c r="D34" s="165" t="str">
        <x:f>IF(OR($C34="",$C34="NO ENCONTRADO"),"",IFERROR(INDEX(MAESTRO!$L:$L,MATCH($C34,MAESTRO!$G:$G,0)),""))</x:f>
      </x:c>
      <x:c r="E34" s="166" t="str">
        <x:f>IF($B34="","","EDECÁN / AYUDANTE")</x:f>
      </x:c>
      <x:c r="F34" s="166" t="n"/>
      <x:c r="G34" s="166" t="str">
        <x:f>IF(OR($C34="",$C34="NO ENCONTRADO",$F34&lt;&gt;"SI"),"",IFERROR(INDEX('ASIGNACION AUTOMATICA'!$D:$D,MATCH($C34,'ASIGNACION AUTOMATICA'!$J:$J,0)),""))</x:f>
      </x:c>
      <x:c r="H34" s="166" t="str">
        <x:f>IF(OR($F34&lt;&gt;"SI",$G34="",$G34="SIN ASIGNAR"),"",IF(LEFT($G34,1)="D","",IF(COUNTIFS('MAPA ASIENTOS'!$D:$D,CHAR(CODE(LEFT($G34,1))+1)&amp;MID($G34,2,10),'MAPA ASIENTOS'!$E:$E,"ASIGNABLE")&gt;0,CHAR(CODE(LEFT($G34,1))+1)&amp;MID($G34,2,10),"")))</x:f>
      </x:c>
      <x:c r="I34" s="170" t="str">
        <x:f>IF($F34&lt;&gt;"SI","INACTIVO",IF($G34="","SIN ASIGNAR",IF($G34="SIN ASIGNAR","SIN ASIGNAR",IF(LEFT($G34,1)="D","SIN FILA POSTERIOR",IF($H34="","NO ASIGNABLE","RESERVADA")))))</x:f>
        <x:v>INACTIVO</x:v>
      </x:c>
      <x:c r="J34" s="165" t="str">
        <x:f>IF($B34="","",IF($I34="RESERVADA","Reserva posterior automatizada según asistencia y ubicación.",IF($I34="INACTIVO","Reserva desactivada.",IF($I34="SIN FILA POSTERIOR","Autoridad en fila D; no existe fila posterior.",IF($I34="NO ASIGNABLE","La silla posterior cae en sector no asignable.","Autoridad sin asiento asignado.")))))</x:f>
      </x:c>
    </x:row>
    <x:row r="35">
      <x:c r="A35" s="166" t="str">
        <x:f>IF(OR($B35="",$C35="NO ENCONTRADO"),"",IFERROR(INDEX(MAESTRO!$A:$A,MATCH($C35,MAESTRO!$G:$G,0)),""))</x:f>
      </x:c>
      <x:c r="B35" s="165" t="n"/>
      <x:c r="C35" s="165" t="str">
        <x:f>IF($B35="","",IFERROR(INDEX(MAESTRO!$G:$G,AGGREGATE(15,6,ROW(MAESTRO!$G$2:$G$435)/((ISNUMBER(SEARCH($B35,MAESTRO!$G$2:$G$435)))*(MAESTRO!$D$2:$D$435=PARAMETROS!$B$2)*(MAESTRO!$F$2:$F$435=PARAMETROS!$B$3)*(MAESTRO!$G$2:$G$435&lt;&gt;"")),1)),"NO ENCONTRADO"))</x:f>
      </x:c>
      <x:c r="D35" s="165" t="str">
        <x:f>IF(OR($C35="",$C35="NO ENCONTRADO"),"",IFERROR(INDEX(MAESTRO!$L:$L,MATCH($C35,MAESTRO!$G:$G,0)),""))</x:f>
      </x:c>
      <x:c r="E35" s="166" t="str">
        <x:f>IF($B35="","","EDECÁN / AYUDANTE")</x:f>
      </x:c>
      <x:c r="F35" s="166" t="n"/>
      <x:c r="G35" s="166" t="str">
        <x:f>IF(OR($C35="",$C35="NO ENCONTRADO",$F35&lt;&gt;"SI"),"",IFERROR(INDEX('ASIGNACION AUTOMATICA'!$D:$D,MATCH($C35,'ASIGNACION AUTOMATICA'!$J:$J,0)),""))</x:f>
      </x:c>
      <x:c r="H35" s="166" t="str">
        <x:f>IF(OR($F35&lt;&gt;"SI",$G35="",$G35="SIN ASIGNAR"),"",IF(LEFT($G35,1)="D","",IF(COUNTIFS('MAPA ASIENTOS'!$D:$D,CHAR(CODE(LEFT($G35,1))+1)&amp;MID($G35,2,10),'MAPA ASIENTOS'!$E:$E,"ASIGNABLE")&gt;0,CHAR(CODE(LEFT($G35,1))+1)&amp;MID($G35,2,10),"")))</x:f>
      </x:c>
      <x:c r="I35" s="170" t="str">
        <x:f>IF($F35&lt;&gt;"SI","INACTIVO",IF($G35="","SIN ASIGNAR",IF($G35="SIN ASIGNAR","SIN ASIGNAR",IF(LEFT($G35,1)="D","SIN FILA POSTERIOR",IF($H35="","NO ASIGNABLE","RESERVADA")))))</x:f>
        <x:v>INACTIVO</x:v>
      </x:c>
      <x:c r="J35" s="165" t="str">
        <x:f>IF($B35="","",IF($I35="RESERVADA","Reserva posterior automatizada según asistencia y ubicación.",IF($I35="INACTIVO","Reserva desactivada.",IF($I35="SIN FILA POSTERIOR","Autoridad en fila D; no existe fila posterior.",IF($I35="NO ASIGNABLE","La silla posterior cae en sector no asignable.","Autoridad sin asiento asignado.")))))</x:f>
      </x:c>
    </x:row>
    <x:row r="36">
      <x:c r="A36" s="166" t="str">
        <x:f>IF(OR($B36="",$C36="NO ENCONTRADO"),"",IFERROR(INDEX(MAESTRO!$A:$A,MATCH($C36,MAESTRO!$G:$G,0)),""))</x:f>
      </x:c>
      <x:c r="B36" s="165" t="n"/>
      <x:c r="C36" s="165" t="str">
        <x:f>IF($B36="","",IFERROR(INDEX(MAESTRO!$G:$G,AGGREGATE(15,6,ROW(MAESTRO!$G$2:$G$435)/((ISNUMBER(SEARCH($B36,MAESTRO!$G$2:$G$435)))*(MAESTRO!$D$2:$D$435=PARAMETROS!$B$2)*(MAESTRO!$F$2:$F$435=PARAMETROS!$B$3)*(MAESTRO!$G$2:$G$435&lt;&gt;"")),1)),"NO ENCONTRADO"))</x:f>
      </x:c>
      <x:c r="D36" s="165" t="str">
        <x:f>IF(OR($C36="",$C36="NO ENCONTRADO"),"",IFERROR(INDEX(MAESTRO!$L:$L,MATCH($C36,MAESTRO!$G:$G,0)),""))</x:f>
      </x:c>
      <x:c r="E36" s="166" t="str">
        <x:f>IF($B36="","","EDECÁN / AYUDANTE")</x:f>
      </x:c>
      <x:c r="F36" s="166" t="n"/>
      <x:c r="G36" s="166" t="str">
        <x:f>IF(OR($C36="",$C36="NO ENCONTRADO",$F36&lt;&gt;"SI"),"",IFERROR(INDEX('ASIGNACION AUTOMATICA'!$D:$D,MATCH($C36,'ASIGNACION AUTOMATICA'!$J:$J,0)),""))</x:f>
      </x:c>
      <x:c r="H36" s="166" t="str">
        <x:f>IF(OR($F36&lt;&gt;"SI",$G36="",$G36="SIN ASIGNAR"),"",IF(LEFT($G36,1)="D","",IF(COUNTIFS('MAPA ASIENTOS'!$D:$D,CHAR(CODE(LEFT($G36,1))+1)&amp;MID($G36,2,10),'MAPA ASIENTOS'!$E:$E,"ASIGNABLE")&gt;0,CHAR(CODE(LEFT($G36,1))+1)&amp;MID($G36,2,10),"")))</x:f>
      </x:c>
      <x:c r="I36" s="170" t="str">
        <x:f>IF($F36&lt;&gt;"SI","INACTIVO",IF($G36="","SIN ASIGNAR",IF($G36="SIN ASIGNAR","SIN ASIGNAR",IF(LEFT($G36,1)="D","SIN FILA POSTERIOR",IF($H36="","NO ASIGNABLE","RESERVADA")))))</x:f>
        <x:v>INACTIVO</x:v>
      </x:c>
      <x:c r="J36" s="165" t="str">
        <x:f>IF($B36="","",IF($I36="RESERVADA","Reserva posterior automatizada según asistencia y ubicación.",IF($I36="INACTIVO","Reserva desactivada.",IF($I36="SIN FILA POSTERIOR","Autoridad en fila D; no existe fila posterior.",IF($I36="NO ASIGNABLE","La silla posterior cae en sector no asignable.","Autoridad sin asiento asignado.")))))</x:f>
      </x:c>
    </x:row>
    <x:row r="37">
      <x:c r="A37" s="166" t="str">
        <x:f>IF(OR($B37="",$C37="NO ENCONTRADO"),"",IFERROR(INDEX(MAESTRO!$A:$A,MATCH($C37,MAESTRO!$G:$G,0)),""))</x:f>
      </x:c>
      <x:c r="B37" s="165" t="n"/>
      <x:c r="C37" s="165" t="str">
        <x:f>IF($B37="","",IFERROR(INDEX(MAESTRO!$G:$G,AGGREGATE(15,6,ROW(MAESTRO!$G$2:$G$435)/((ISNUMBER(SEARCH($B37,MAESTRO!$G$2:$G$435)))*(MAESTRO!$D$2:$D$435=PARAMETROS!$B$2)*(MAESTRO!$F$2:$F$435=PARAMETROS!$B$3)*(MAESTRO!$G$2:$G$435&lt;&gt;"")),1)),"NO ENCONTRADO"))</x:f>
      </x:c>
      <x:c r="D37" s="165" t="str">
        <x:f>IF(OR($C37="",$C37="NO ENCONTRADO"),"",IFERROR(INDEX(MAESTRO!$L:$L,MATCH($C37,MAESTRO!$G:$G,0)),""))</x:f>
      </x:c>
      <x:c r="E37" s="166" t="str">
        <x:f>IF($B37="","","EDECÁN / AYUDANTE")</x:f>
      </x:c>
      <x:c r="F37" s="166" t="n"/>
      <x:c r="G37" s="166" t="str">
        <x:f>IF(OR($C37="",$C37="NO ENCONTRADO",$F37&lt;&gt;"SI"),"",IFERROR(INDEX('ASIGNACION AUTOMATICA'!$D:$D,MATCH($C37,'ASIGNACION AUTOMATICA'!$J:$J,0)),""))</x:f>
      </x:c>
      <x:c r="H37" s="166" t="str">
        <x:f>IF(OR($F37&lt;&gt;"SI",$G37="",$G37="SIN ASIGNAR"),"",IF(LEFT($G37,1)="D","",IF(COUNTIFS('MAPA ASIENTOS'!$D:$D,CHAR(CODE(LEFT($G37,1))+1)&amp;MID($G37,2,10),'MAPA ASIENTOS'!$E:$E,"ASIGNABLE")&gt;0,CHAR(CODE(LEFT($G37,1))+1)&amp;MID($G37,2,10),"")))</x:f>
      </x:c>
      <x:c r="I37" s="170" t="str">
        <x:f>IF($F37&lt;&gt;"SI","INACTIVO",IF($G37="","SIN ASIGNAR",IF($G37="SIN ASIGNAR","SIN ASIGNAR",IF(LEFT($G37,1)="D","SIN FILA POSTERIOR",IF($H37="","NO ASIGNABLE","RESERVADA")))))</x:f>
        <x:v>INACTIVO</x:v>
      </x:c>
      <x:c r="J37" s="165" t="str">
        <x:f>IF($B37="","",IF($I37="RESERVADA","Reserva posterior automatizada según asistencia y ubicación.",IF($I37="INACTIVO","Reserva desactivada.",IF($I37="SIN FILA POSTERIOR","Autoridad en fila D; no existe fila posterior.",IF($I37="NO ASIGNABLE","La silla posterior cae en sector no asignable.","Autoridad sin asiento asignado.")))))</x:f>
      </x:c>
    </x:row>
    <x:row r="38">
      <x:c r="A38" s="166" t="str">
        <x:f>IF(OR($B38="",$C38="NO ENCONTRADO"),"",IFERROR(INDEX(MAESTRO!$A:$A,MATCH($C38,MAESTRO!$G:$G,0)),""))</x:f>
      </x:c>
      <x:c r="B38" s="165" t="n"/>
      <x:c r="C38" s="165" t="str">
        <x:f>IF($B38="","",IFERROR(INDEX(MAESTRO!$G:$G,AGGREGATE(15,6,ROW(MAESTRO!$G$2:$G$435)/((ISNUMBER(SEARCH($B38,MAESTRO!$G$2:$G$435)))*(MAESTRO!$D$2:$D$435=PARAMETROS!$B$2)*(MAESTRO!$F$2:$F$435=PARAMETROS!$B$3)*(MAESTRO!$G$2:$G$435&lt;&gt;"")),1)),"NO ENCONTRADO"))</x:f>
      </x:c>
      <x:c r="D38" s="165" t="str">
        <x:f>IF(OR($C38="",$C38="NO ENCONTRADO"),"",IFERROR(INDEX(MAESTRO!$L:$L,MATCH($C38,MAESTRO!$G:$G,0)),""))</x:f>
      </x:c>
      <x:c r="E38" s="166" t="str">
        <x:f>IF($B38="","","EDECÁN / AYUDANTE")</x:f>
      </x:c>
      <x:c r="F38" s="166" t="n"/>
      <x:c r="G38" s="166" t="str">
        <x:f>IF(OR($C38="",$C38="NO ENCONTRADO",$F38&lt;&gt;"SI"),"",IFERROR(INDEX('ASIGNACION AUTOMATICA'!$D:$D,MATCH($C38,'ASIGNACION AUTOMATICA'!$J:$J,0)),""))</x:f>
      </x:c>
      <x:c r="H38" s="166" t="str">
        <x:f>IF(OR($F38&lt;&gt;"SI",$G38="",$G38="SIN ASIGNAR"),"",IF(LEFT($G38,1)="D","",IF(COUNTIFS('MAPA ASIENTOS'!$D:$D,CHAR(CODE(LEFT($G38,1))+1)&amp;MID($G38,2,10),'MAPA ASIENTOS'!$E:$E,"ASIGNABLE")&gt;0,CHAR(CODE(LEFT($G38,1))+1)&amp;MID($G38,2,10),"")))</x:f>
      </x:c>
      <x:c r="I38" s="170" t="str">
        <x:f>IF($F38&lt;&gt;"SI","INACTIVO",IF($G38="","SIN ASIGNAR",IF($G38="SIN ASIGNAR","SIN ASIGNAR",IF(LEFT($G38,1)="D","SIN FILA POSTERIOR",IF($H38="","NO ASIGNABLE","RESERVADA")))))</x:f>
        <x:v>INACTIVO</x:v>
      </x:c>
      <x:c r="J38" s="165" t="str">
        <x:f>IF($B38="","",IF($I38="RESERVADA","Reserva posterior automatizada según asistencia y ubicación.",IF($I38="INACTIVO","Reserva desactivada.",IF($I38="SIN FILA POSTERIOR","Autoridad en fila D; no existe fila posterior.",IF($I38="NO ASIGNABLE","La silla posterior cae en sector no asignable.","Autoridad sin asiento asignado.")))))</x:f>
      </x:c>
    </x:row>
    <x:row r="39">
      <x:c r="A39" s="166" t="str">
        <x:f>IF(OR($B39="",$C39="NO ENCONTRADO"),"",IFERROR(INDEX(MAESTRO!$A:$A,MATCH($C39,MAESTRO!$G:$G,0)),""))</x:f>
      </x:c>
      <x:c r="B39" s="165" t="n"/>
      <x:c r="C39" s="165" t="str">
        <x:f>IF($B39="","",IFERROR(INDEX(MAESTRO!$G:$G,AGGREGATE(15,6,ROW(MAESTRO!$G$2:$G$435)/((ISNUMBER(SEARCH($B39,MAESTRO!$G$2:$G$435)))*(MAESTRO!$D$2:$D$435=PARAMETROS!$B$2)*(MAESTRO!$F$2:$F$435=PARAMETROS!$B$3)*(MAESTRO!$G$2:$G$435&lt;&gt;"")),1)),"NO ENCONTRADO"))</x:f>
      </x:c>
      <x:c r="D39" s="165" t="str">
        <x:f>IF(OR($C39="",$C39="NO ENCONTRADO"),"",IFERROR(INDEX(MAESTRO!$L:$L,MATCH($C39,MAESTRO!$G:$G,0)),""))</x:f>
      </x:c>
      <x:c r="E39" s="166" t="str">
        <x:f>IF($B39="","","EDECÁN / AYUDANTE")</x:f>
      </x:c>
      <x:c r="F39" s="166" t="n"/>
      <x:c r="G39" s="166" t="str">
        <x:f>IF(OR($C39="",$C39="NO ENCONTRADO",$F39&lt;&gt;"SI"),"",IFERROR(INDEX('ASIGNACION AUTOMATICA'!$D:$D,MATCH($C39,'ASIGNACION AUTOMATICA'!$J:$J,0)),""))</x:f>
      </x:c>
      <x:c r="H39" s="166" t="str">
        <x:f>IF(OR($F39&lt;&gt;"SI",$G39="",$G39="SIN ASIGNAR"),"",IF(LEFT($G39,1)="D","",IF(COUNTIFS('MAPA ASIENTOS'!$D:$D,CHAR(CODE(LEFT($G39,1))+1)&amp;MID($G39,2,10),'MAPA ASIENTOS'!$E:$E,"ASIGNABLE")&gt;0,CHAR(CODE(LEFT($G39,1))+1)&amp;MID($G39,2,10),"")))</x:f>
      </x:c>
      <x:c r="I39" s="170" t="str">
        <x:f>IF($F39&lt;&gt;"SI","INACTIVO",IF($G39="","SIN ASIGNAR",IF($G39="SIN ASIGNAR","SIN ASIGNAR",IF(LEFT($G39,1)="D","SIN FILA POSTERIOR",IF($H39="","NO ASIGNABLE","RESERVADA")))))</x:f>
        <x:v>INACTIVO</x:v>
      </x:c>
      <x:c r="J39" s="165" t="str">
        <x:f>IF($B39="","",IF($I39="RESERVADA","Reserva posterior automatizada según asistencia y ubicación.",IF($I39="INACTIVO","Reserva desactivada.",IF($I39="SIN FILA POSTERIOR","Autoridad en fila D; no existe fila posterior.",IF($I39="NO ASIGNABLE","La silla posterior cae en sector no asignable.","Autoridad sin asiento asignado.")))))</x:f>
      </x:c>
    </x:row>
    <x:row r="40">
      <x:c r="A40" s="166" t="str">
        <x:f>IF(OR($B40="",$C40="NO ENCONTRADO"),"",IFERROR(INDEX(MAESTRO!$A:$A,MATCH($C40,MAESTRO!$G:$G,0)),""))</x:f>
      </x:c>
      <x:c r="B40" s="165" t="n"/>
      <x:c r="C40" s="165" t="str">
        <x:f>IF($B40="","",IFERROR(INDEX(MAESTRO!$G:$G,AGGREGATE(15,6,ROW(MAESTRO!$G$2:$G$435)/((ISNUMBER(SEARCH($B40,MAESTRO!$G$2:$G$435)))*(MAESTRO!$D$2:$D$435=PARAMETROS!$B$2)*(MAESTRO!$F$2:$F$435=PARAMETROS!$B$3)*(MAESTRO!$G$2:$G$435&lt;&gt;"")),1)),"NO ENCONTRADO"))</x:f>
      </x:c>
      <x:c r="D40" s="165" t="str">
        <x:f>IF(OR($C40="",$C40="NO ENCONTRADO"),"",IFERROR(INDEX(MAESTRO!$L:$L,MATCH($C40,MAESTRO!$G:$G,0)),""))</x:f>
      </x:c>
      <x:c r="E40" s="166" t="str">
        <x:f>IF($B40="","","EDECÁN / AYUDANTE")</x:f>
      </x:c>
      <x:c r="F40" s="166" t="n"/>
      <x:c r="G40" s="166" t="str">
        <x:f>IF(OR($C40="",$C40="NO ENCONTRADO",$F40&lt;&gt;"SI"),"",IFERROR(INDEX('ASIGNACION AUTOMATICA'!$D:$D,MATCH($C40,'ASIGNACION AUTOMATICA'!$J:$J,0)),""))</x:f>
      </x:c>
      <x:c r="H40" s="166" t="str">
        <x:f>IF(OR($F40&lt;&gt;"SI",$G40="",$G40="SIN ASIGNAR"),"",IF(LEFT($G40,1)="D","",IF(COUNTIFS('MAPA ASIENTOS'!$D:$D,CHAR(CODE(LEFT($G40,1))+1)&amp;MID($G40,2,10),'MAPA ASIENTOS'!$E:$E,"ASIGNABLE")&gt;0,CHAR(CODE(LEFT($G40,1))+1)&amp;MID($G40,2,10),"")))</x:f>
      </x:c>
      <x:c r="I40" s="170" t="str">
        <x:f>IF($F40&lt;&gt;"SI","INACTIVO",IF($G40="","SIN ASIGNAR",IF($G40="SIN ASIGNAR","SIN ASIGNAR",IF(LEFT($G40,1)="D","SIN FILA POSTERIOR",IF($H40="","NO ASIGNABLE","RESERVADA")))))</x:f>
        <x:v>INACTIVO</x:v>
      </x:c>
      <x:c r="J40" s="165" t="str">
        <x:f>IF($B40="","",IF($I40="RESERVADA","Reserva posterior automatizada según asistencia y ubicación.",IF($I40="INACTIVO","Reserva desactivada.",IF($I40="SIN FILA POSTERIOR","Autoridad en fila D; no existe fila posterior.",IF($I40="NO ASIGNABLE","La silla posterior cae en sector no asignable.","Autoridad sin asiento asignado.")))))</x:f>
      </x:c>
    </x:row>
    <x:row r="41">
      <x:c r="A41" s="166" t="str">
        <x:f>IF(OR($B41="",$C41="NO ENCONTRADO"),"",IFERROR(INDEX(MAESTRO!$A:$A,MATCH($C41,MAESTRO!$G:$G,0)),""))</x:f>
      </x:c>
      <x:c r="B41" s="165" t="n"/>
      <x:c r="C41" s="165" t="str">
        <x:f>IF($B41="","",IFERROR(INDEX(MAESTRO!$G:$G,AGGREGATE(15,6,ROW(MAESTRO!$G$2:$G$435)/((ISNUMBER(SEARCH($B41,MAESTRO!$G$2:$G$435)))*(MAESTRO!$D$2:$D$435=PARAMETROS!$B$2)*(MAESTRO!$F$2:$F$435=PARAMETROS!$B$3)*(MAESTRO!$G$2:$G$435&lt;&gt;"")),1)),"NO ENCONTRADO"))</x:f>
      </x:c>
      <x:c r="D41" s="165" t="str">
        <x:f>IF(OR($C41="",$C41="NO ENCONTRADO"),"",IFERROR(INDEX(MAESTRO!$L:$L,MATCH($C41,MAESTRO!$G:$G,0)),""))</x:f>
      </x:c>
      <x:c r="E41" s="166" t="str">
        <x:f>IF($B41="","","EDECÁN / AYUDANTE")</x:f>
      </x:c>
      <x:c r="F41" s="166" t="n"/>
      <x:c r="G41" s="166" t="str">
        <x:f>IF(OR($C41="",$C41="NO ENCONTRADO",$F41&lt;&gt;"SI"),"",IFERROR(INDEX('ASIGNACION AUTOMATICA'!$D:$D,MATCH($C41,'ASIGNACION AUTOMATICA'!$J:$J,0)),""))</x:f>
      </x:c>
      <x:c r="H41" s="166" t="str">
        <x:f>IF(OR($F41&lt;&gt;"SI",$G41="",$G41="SIN ASIGNAR"),"",IF(LEFT($G41,1)="D","",IF(COUNTIFS('MAPA ASIENTOS'!$D:$D,CHAR(CODE(LEFT($G41,1))+1)&amp;MID($G41,2,10),'MAPA ASIENTOS'!$E:$E,"ASIGNABLE")&gt;0,CHAR(CODE(LEFT($G41,1))+1)&amp;MID($G41,2,10),"")))</x:f>
      </x:c>
      <x:c r="I41" s="170" t="str">
        <x:f>IF($F41&lt;&gt;"SI","INACTIVO",IF($G41="","SIN ASIGNAR",IF($G41="SIN ASIGNAR","SIN ASIGNAR",IF(LEFT($G41,1)="D","SIN FILA POSTERIOR",IF($H41="","NO ASIGNABLE","RESERVADA")))))</x:f>
        <x:v>INACTIVO</x:v>
      </x:c>
      <x:c r="J41" s="165" t="str">
        <x:f>IF($B41="","",IF($I41="RESERVADA","Reserva posterior automatizada según asistencia y ubicación.",IF($I41="INACTIVO","Reserva desactivada.",IF($I41="SIN FILA POSTERIOR","Autoridad en fila D; no existe fila posterior.",IF($I41="NO ASIGNABLE","La silla posterior cae en sector no asignable.","Autoridad sin asiento asignado.")))))</x:f>
      </x:c>
    </x:row>
    <x:row r="42">
      <x:c r="A42" s="166" t="str">
        <x:f>IF(OR($B42="",$C42="NO ENCONTRADO"),"",IFERROR(INDEX(MAESTRO!$A:$A,MATCH($C42,MAESTRO!$G:$G,0)),""))</x:f>
      </x:c>
      <x:c r="B42" s="165" t="n"/>
      <x:c r="C42" s="165" t="str">
        <x:f>IF($B42="","",IFERROR(INDEX(MAESTRO!$G:$G,AGGREGATE(15,6,ROW(MAESTRO!$G$2:$G$435)/((ISNUMBER(SEARCH($B42,MAESTRO!$G$2:$G$435)))*(MAESTRO!$D$2:$D$435=PARAMETROS!$B$2)*(MAESTRO!$F$2:$F$435=PARAMETROS!$B$3)*(MAESTRO!$G$2:$G$435&lt;&gt;"")),1)),"NO ENCONTRADO"))</x:f>
      </x:c>
      <x:c r="D42" s="165" t="str">
        <x:f>IF(OR($C42="",$C42="NO ENCONTRADO"),"",IFERROR(INDEX(MAESTRO!$L:$L,MATCH($C42,MAESTRO!$G:$G,0)),""))</x:f>
      </x:c>
      <x:c r="E42" s="166" t="str">
        <x:f>IF($B42="","","EDECÁN / AYUDANTE")</x:f>
      </x:c>
      <x:c r="F42" s="166" t="n"/>
      <x:c r="G42" s="166" t="str">
        <x:f>IF(OR($C42="",$C42="NO ENCONTRADO",$F42&lt;&gt;"SI"),"",IFERROR(INDEX('ASIGNACION AUTOMATICA'!$D:$D,MATCH($C42,'ASIGNACION AUTOMATICA'!$J:$J,0)),""))</x:f>
      </x:c>
      <x:c r="H42" s="166" t="str">
        <x:f>IF(OR($F42&lt;&gt;"SI",$G42="",$G42="SIN ASIGNAR"),"",IF(LEFT($G42,1)="D","",IF(COUNTIFS('MAPA ASIENTOS'!$D:$D,CHAR(CODE(LEFT($G42,1))+1)&amp;MID($G42,2,10),'MAPA ASIENTOS'!$E:$E,"ASIGNABLE")&gt;0,CHAR(CODE(LEFT($G42,1))+1)&amp;MID($G42,2,10),"")))</x:f>
      </x:c>
      <x:c r="I42" s="170" t="str">
        <x:f>IF($F42&lt;&gt;"SI","INACTIVO",IF($G42="","SIN ASIGNAR",IF($G42="SIN ASIGNAR","SIN ASIGNAR",IF(LEFT($G42,1)="D","SIN FILA POSTERIOR",IF($H42="","NO ASIGNABLE","RESERVADA")))))</x:f>
        <x:v>INACTIVO</x:v>
      </x:c>
      <x:c r="J42" s="165" t="str">
        <x:f>IF($B42="","",IF($I42="RESERVADA","Reserva posterior automatizada según asistencia y ubicación.",IF($I42="INACTIVO","Reserva desactivada.",IF($I42="SIN FILA POSTERIOR","Autoridad en fila D; no existe fila posterior.",IF($I42="NO ASIGNABLE","La silla posterior cae en sector no asignable.","Autoridad sin asiento asignado.")))))</x:f>
      </x:c>
    </x:row>
    <x:row r="43">
      <x:c r="A43" s="166" t="str">
        <x:f>IF(OR($B43="",$C43="NO ENCONTRADO"),"",IFERROR(INDEX(MAESTRO!$A:$A,MATCH($C43,MAESTRO!$G:$G,0)),""))</x:f>
      </x:c>
      <x:c r="B43" s="165" t="n"/>
      <x:c r="C43" s="165" t="str">
        <x:f>IF($B43="","",IFERROR(INDEX(MAESTRO!$G:$G,AGGREGATE(15,6,ROW(MAESTRO!$G$2:$G$435)/((ISNUMBER(SEARCH($B43,MAESTRO!$G$2:$G$435)))*(MAESTRO!$D$2:$D$435=PARAMETROS!$B$2)*(MAESTRO!$F$2:$F$435=PARAMETROS!$B$3)*(MAESTRO!$G$2:$G$435&lt;&gt;"")),1)),"NO ENCONTRADO"))</x:f>
      </x:c>
      <x:c r="D43" s="165" t="str">
        <x:f>IF(OR($C43="",$C43="NO ENCONTRADO"),"",IFERROR(INDEX(MAESTRO!$L:$L,MATCH($C43,MAESTRO!$G:$G,0)),""))</x:f>
      </x:c>
      <x:c r="E43" s="166" t="str">
        <x:f>IF($B43="","","EDECÁN / AYUDANTE")</x:f>
      </x:c>
      <x:c r="F43" s="166" t="n"/>
      <x:c r="G43" s="166" t="str">
        <x:f>IF(OR($C43="",$C43="NO ENCONTRADO",$F43&lt;&gt;"SI"),"",IFERROR(INDEX('ASIGNACION AUTOMATICA'!$D:$D,MATCH($C43,'ASIGNACION AUTOMATICA'!$J:$J,0)),""))</x:f>
      </x:c>
      <x:c r="H43" s="166" t="str">
        <x:f>IF(OR($F43&lt;&gt;"SI",$G43="",$G43="SIN ASIGNAR"),"",IF(LEFT($G43,1)="D","",IF(COUNTIFS('MAPA ASIENTOS'!$D:$D,CHAR(CODE(LEFT($G43,1))+1)&amp;MID($G43,2,10),'MAPA ASIENTOS'!$E:$E,"ASIGNABLE")&gt;0,CHAR(CODE(LEFT($G43,1))+1)&amp;MID($G43,2,10),"")))</x:f>
      </x:c>
      <x:c r="I43" s="170" t="str">
        <x:f>IF($F43&lt;&gt;"SI","INACTIVO",IF($G43="","SIN ASIGNAR",IF($G43="SIN ASIGNAR","SIN ASIGNAR",IF(LEFT($G43,1)="D","SIN FILA POSTERIOR",IF($H43="","NO ASIGNABLE","RESERVADA")))))</x:f>
        <x:v>INACTIVO</x:v>
      </x:c>
      <x:c r="J43" s="165" t="str">
        <x:f>IF($B43="","",IF($I43="RESERVADA","Reserva posterior automatizada según asistencia y ubicación.",IF($I43="INACTIVO","Reserva desactivada.",IF($I43="SIN FILA POSTERIOR","Autoridad en fila D; no existe fila posterior.",IF($I43="NO ASIGNABLE","La silla posterior cae en sector no asignable.","Autoridad sin asiento asignado.")))))</x:f>
      </x:c>
    </x:row>
    <x:row r="44">
      <x:c r="A44" s="166" t="str">
        <x:f>IF(OR($B44="",$C44="NO ENCONTRADO"),"",IFERROR(INDEX(MAESTRO!$A:$A,MATCH($C44,MAESTRO!$G:$G,0)),""))</x:f>
      </x:c>
      <x:c r="B44" s="165" t="n"/>
      <x:c r="C44" s="165" t="str">
        <x:f>IF($B44="","",IFERROR(INDEX(MAESTRO!$G:$G,AGGREGATE(15,6,ROW(MAESTRO!$G$2:$G$435)/((ISNUMBER(SEARCH($B44,MAESTRO!$G$2:$G$435)))*(MAESTRO!$D$2:$D$435=PARAMETROS!$B$2)*(MAESTRO!$F$2:$F$435=PARAMETROS!$B$3)*(MAESTRO!$G$2:$G$435&lt;&gt;"")),1)),"NO ENCONTRADO"))</x:f>
      </x:c>
      <x:c r="D44" s="165" t="str">
        <x:f>IF(OR($C44="",$C44="NO ENCONTRADO"),"",IFERROR(INDEX(MAESTRO!$L:$L,MATCH($C44,MAESTRO!$G:$G,0)),""))</x:f>
      </x:c>
      <x:c r="E44" s="166" t="str">
        <x:f>IF($B44="","","EDECÁN / AYUDANTE")</x:f>
      </x:c>
      <x:c r="F44" s="166" t="n"/>
      <x:c r="G44" s="166" t="str">
        <x:f>IF(OR($C44="",$C44="NO ENCONTRADO",$F44&lt;&gt;"SI"),"",IFERROR(INDEX('ASIGNACION AUTOMATICA'!$D:$D,MATCH($C44,'ASIGNACION AUTOMATICA'!$J:$J,0)),""))</x:f>
      </x:c>
      <x:c r="H44" s="166" t="str">
        <x:f>IF(OR($F44&lt;&gt;"SI",$G44="",$G44="SIN ASIGNAR"),"",IF(LEFT($G44,1)="D","",IF(COUNTIFS('MAPA ASIENTOS'!$D:$D,CHAR(CODE(LEFT($G44,1))+1)&amp;MID($G44,2,10),'MAPA ASIENTOS'!$E:$E,"ASIGNABLE")&gt;0,CHAR(CODE(LEFT($G44,1))+1)&amp;MID($G44,2,10),"")))</x:f>
      </x:c>
      <x:c r="I44" s="170" t="str">
        <x:f>IF($F44&lt;&gt;"SI","INACTIVO",IF($G44="","SIN ASIGNAR",IF($G44="SIN ASIGNAR","SIN ASIGNAR",IF(LEFT($G44,1)="D","SIN FILA POSTERIOR",IF($H44="","NO ASIGNABLE","RESERVADA")))))</x:f>
        <x:v>INACTIVO</x:v>
      </x:c>
      <x:c r="J44" s="165" t="str">
        <x:f>IF($B44="","",IF($I44="RESERVADA","Reserva posterior automatizada según asistencia y ubicación.",IF($I44="INACTIVO","Reserva desactivada.",IF($I44="SIN FILA POSTERIOR","Autoridad en fila D; no existe fila posterior.",IF($I44="NO ASIGNABLE","La silla posterior cae en sector no asignable.","Autoridad sin asiento asignado.")))))</x:f>
      </x:c>
    </x:row>
    <x:row r="45">
      <x:c r="A45" s="166" t="str">
        <x:f>IF(OR($B45="",$C45="NO ENCONTRADO"),"",IFERROR(INDEX(MAESTRO!$A:$A,MATCH($C45,MAESTRO!$G:$G,0)),""))</x:f>
      </x:c>
      <x:c r="B45" s="165" t="n"/>
      <x:c r="C45" s="165" t="str">
        <x:f>IF($B45="","",IFERROR(INDEX(MAESTRO!$G:$G,AGGREGATE(15,6,ROW(MAESTRO!$G$2:$G$435)/((ISNUMBER(SEARCH($B45,MAESTRO!$G$2:$G$435)))*(MAESTRO!$D$2:$D$435=PARAMETROS!$B$2)*(MAESTRO!$F$2:$F$435=PARAMETROS!$B$3)*(MAESTRO!$G$2:$G$435&lt;&gt;"")),1)),"NO ENCONTRADO"))</x:f>
      </x:c>
      <x:c r="D45" s="165" t="str">
        <x:f>IF(OR($C45="",$C45="NO ENCONTRADO"),"",IFERROR(INDEX(MAESTRO!$L:$L,MATCH($C45,MAESTRO!$G:$G,0)),""))</x:f>
      </x:c>
      <x:c r="E45" s="166" t="str">
        <x:f>IF($B45="","","EDECÁN / AYUDANTE")</x:f>
      </x:c>
      <x:c r="F45" s="166" t="n"/>
      <x:c r="G45" s="166" t="str">
        <x:f>IF(OR($C45="",$C45="NO ENCONTRADO",$F45&lt;&gt;"SI"),"",IFERROR(INDEX('ASIGNACION AUTOMATICA'!$D:$D,MATCH($C45,'ASIGNACION AUTOMATICA'!$J:$J,0)),""))</x:f>
      </x:c>
      <x:c r="H45" s="166" t="str">
        <x:f>IF(OR($F45&lt;&gt;"SI",$G45="",$G45="SIN ASIGNAR"),"",IF(LEFT($G45,1)="D","",IF(COUNTIFS('MAPA ASIENTOS'!$D:$D,CHAR(CODE(LEFT($G45,1))+1)&amp;MID($G45,2,10),'MAPA ASIENTOS'!$E:$E,"ASIGNABLE")&gt;0,CHAR(CODE(LEFT($G45,1))+1)&amp;MID($G45,2,10),"")))</x:f>
      </x:c>
      <x:c r="I45" s="170" t="str">
        <x:f>IF($F45&lt;&gt;"SI","INACTIVO",IF($G45="","SIN ASIGNAR",IF($G45="SIN ASIGNAR","SIN ASIGNAR",IF(LEFT($G45,1)="D","SIN FILA POSTERIOR",IF($H45="","NO ASIGNABLE","RESERVADA")))))</x:f>
        <x:v>INACTIVO</x:v>
      </x:c>
      <x:c r="J45" s="165" t="str">
        <x:f>IF($B45="","",IF($I45="RESERVADA","Reserva posterior automatizada según asistencia y ubicación.",IF($I45="INACTIVO","Reserva desactivada.",IF($I45="SIN FILA POSTERIOR","Autoridad en fila D; no existe fila posterior.",IF($I45="NO ASIGNABLE","La silla posterior cae en sector no asignable.","Autoridad sin asiento asignado.")))))</x:f>
      </x:c>
    </x:row>
    <x:row r="46">
      <x:c r="A46" s="166" t="str">
        <x:f>IF(OR($B46="",$C46="NO ENCONTRADO"),"",IFERROR(INDEX(MAESTRO!$A:$A,MATCH($C46,MAESTRO!$G:$G,0)),""))</x:f>
      </x:c>
      <x:c r="B46" s="165" t="n"/>
      <x:c r="C46" s="165" t="str">
        <x:f>IF($B46="","",IFERROR(INDEX(MAESTRO!$G:$G,AGGREGATE(15,6,ROW(MAESTRO!$G$2:$G$435)/((ISNUMBER(SEARCH($B46,MAESTRO!$G$2:$G$435)))*(MAESTRO!$D$2:$D$435=PARAMETROS!$B$2)*(MAESTRO!$F$2:$F$435=PARAMETROS!$B$3)*(MAESTRO!$G$2:$G$435&lt;&gt;"")),1)),"NO ENCONTRADO"))</x:f>
      </x:c>
      <x:c r="D46" s="165" t="str">
        <x:f>IF(OR($C46="",$C46="NO ENCONTRADO"),"",IFERROR(INDEX(MAESTRO!$L:$L,MATCH($C46,MAESTRO!$G:$G,0)),""))</x:f>
      </x:c>
      <x:c r="E46" s="166" t="str">
        <x:f>IF($B46="","","EDECÁN / AYUDANTE")</x:f>
      </x:c>
      <x:c r="F46" s="166" t="n"/>
      <x:c r="G46" s="166" t="str">
        <x:f>IF(OR($C46="",$C46="NO ENCONTRADO",$F46&lt;&gt;"SI"),"",IFERROR(INDEX('ASIGNACION AUTOMATICA'!$D:$D,MATCH($C46,'ASIGNACION AUTOMATICA'!$J:$J,0)),""))</x:f>
      </x:c>
      <x:c r="H46" s="166" t="str">
        <x:f>IF(OR($F46&lt;&gt;"SI",$G46="",$G46="SIN ASIGNAR"),"",IF(LEFT($G46,1)="D","",IF(COUNTIFS('MAPA ASIENTOS'!$D:$D,CHAR(CODE(LEFT($G46,1))+1)&amp;MID($G46,2,10),'MAPA ASIENTOS'!$E:$E,"ASIGNABLE")&gt;0,CHAR(CODE(LEFT($G46,1))+1)&amp;MID($G46,2,10),"")))</x:f>
      </x:c>
      <x:c r="I46" s="170" t="str">
        <x:f>IF($F46&lt;&gt;"SI","INACTIVO",IF($G46="","SIN ASIGNAR",IF($G46="SIN ASIGNAR","SIN ASIGNAR",IF(LEFT($G46,1)="D","SIN FILA POSTERIOR",IF($H46="","NO ASIGNABLE","RESERVADA")))))</x:f>
        <x:v>INACTIVO</x:v>
      </x:c>
      <x:c r="J46" s="165" t="str">
        <x:f>IF($B46="","",IF($I46="RESERVADA","Reserva posterior automatizada según asistencia y ubicación.",IF($I46="INACTIVO","Reserva desactivada.",IF($I46="SIN FILA POSTERIOR","Autoridad en fila D; no existe fila posterior.",IF($I46="NO ASIGNABLE","La silla posterior cae en sector no asignable.","Autoridad sin asiento asignado.")))))</x:f>
      </x:c>
    </x:row>
    <x:row r="47">
      <x:c r="A47" s="166" t="str">
        <x:f>IF(OR($B47="",$C47="NO ENCONTRADO"),"",IFERROR(INDEX(MAESTRO!$A:$A,MATCH($C47,MAESTRO!$G:$G,0)),""))</x:f>
      </x:c>
      <x:c r="B47" s="165" t="n"/>
      <x:c r="C47" s="165" t="str">
        <x:f>IF($B47="","",IFERROR(INDEX(MAESTRO!$G:$G,AGGREGATE(15,6,ROW(MAESTRO!$G$2:$G$435)/((ISNUMBER(SEARCH($B47,MAESTRO!$G$2:$G$435)))*(MAESTRO!$D$2:$D$435=PARAMETROS!$B$2)*(MAESTRO!$F$2:$F$435=PARAMETROS!$B$3)*(MAESTRO!$G$2:$G$435&lt;&gt;"")),1)),"NO ENCONTRADO"))</x:f>
      </x:c>
      <x:c r="D47" s="165" t="str">
        <x:f>IF(OR($C47="",$C47="NO ENCONTRADO"),"",IFERROR(INDEX(MAESTRO!$L:$L,MATCH($C47,MAESTRO!$G:$G,0)),""))</x:f>
      </x:c>
      <x:c r="E47" s="166" t="str">
        <x:f>IF($B47="","","EDECÁN / AYUDANTE")</x:f>
      </x:c>
      <x:c r="F47" s="166" t="n"/>
      <x:c r="G47" s="166" t="str">
        <x:f>IF(OR($C47="",$C47="NO ENCONTRADO",$F47&lt;&gt;"SI"),"",IFERROR(INDEX('ASIGNACION AUTOMATICA'!$D:$D,MATCH($C47,'ASIGNACION AUTOMATICA'!$J:$J,0)),""))</x:f>
      </x:c>
      <x:c r="H47" s="166" t="str">
        <x:f>IF(OR($F47&lt;&gt;"SI",$G47="",$G47="SIN ASIGNAR"),"",IF(LEFT($G47,1)="D","",IF(COUNTIFS('MAPA ASIENTOS'!$D:$D,CHAR(CODE(LEFT($G47,1))+1)&amp;MID($G47,2,10),'MAPA ASIENTOS'!$E:$E,"ASIGNABLE")&gt;0,CHAR(CODE(LEFT($G47,1))+1)&amp;MID($G47,2,10),"")))</x:f>
      </x:c>
      <x:c r="I47" s="170" t="str">
        <x:f>IF($F47&lt;&gt;"SI","INACTIVO",IF($G47="","SIN ASIGNAR",IF($G47="SIN ASIGNAR","SIN ASIGNAR",IF(LEFT($G47,1)="D","SIN FILA POSTERIOR",IF($H47="","NO ASIGNABLE","RESERVADA")))))</x:f>
        <x:v>INACTIVO</x:v>
      </x:c>
      <x:c r="J47" s="165" t="str">
        <x:f>IF($B47="","",IF($I47="RESERVADA","Reserva posterior automatizada según asistencia y ubicación.",IF($I47="INACTIVO","Reserva desactivada.",IF($I47="SIN FILA POSTERIOR","Autoridad en fila D; no existe fila posterior.",IF($I47="NO ASIGNABLE","La silla posterior cae en sector no asignable.","Autoridad sin asiento asignado.")))))</x:f>
      </x:c>
    </x:row>
    <x:row r="48">
      <x:c r="A48" s="166" t="str">
        <x:f>IF(OR($B48="",$C48="NO ENCONTRADO"),"",IFERROR(INDEX(MAESTRO!$A:$A,MATCH($C48,MAESTRO!$G:$G,0)),""))</x:f>
      </x:c>
      <x:c r="B48" s="165" t="n"/>
      <x:c r="C48" s="165" t="str">
        <x:f>IF($B48="","",IFERROR(INDEX(MAESTRO!$G:$G,AGGREGATE(15,6,ROW(MAESTRO!$G$2:$G$435)/((ISNUMBER(SEARCH($B48,MAESTRO!$G$2:$G$435)))*(MAESTRO!$D$2:$D$435=PARAMETROS!$B$2)*(MAESTRO!$F$2:$F$435=PARAMETROS!$B$3)*(MAESTRO!$G$2:$G$435&lt;&gt;"")),1)),"NO ENCONTRADO"))</x:f>
      </x:c>
      <x:c r="D48" s="165" t="str">
        <x:f>IF(OR($C48="",$C48="NO ENCONTRADO"),"",IFERROR(INDEX(MAESTRO!$L:$L,MATCH($C48,MAESTRO!$G:$G,0)),""))</x:f>
      </x:c>
      <x:c r="E48" s="166" t="str">
        <x:f>IF($B48="","","EDECÁN / AYUDANTE")</x:f>
      </x:c>
      <x:c r="F48" s="166" t="n"/>
      <x:c r="G48" s="166" t="str">
        <x:f>IF(OR($C48="",$C48="NO ENCONTRADO",$F48&lt;&gt;"SI"),"",IFERROR(INDEX('ASIGNACION AUTOMATICA'!$D:$D,MATCH($C48,'ASIGNACION AUTOMATICA'!$J:$J,0)),""))</x:f>
      </x:c>
      <x:c r="H48" s="166" t="str">
        <x:f>IF(OR($F48&lt;&gt;"SI",$G48="",$G48="SIN ASIGNAR"),"",IF(LEFT($G48,1)="D","",IF(COUNTIFS('MAPA ASIENTOS'!$D:$D,CHAR(CODE(LEFT($G48,1))+1)&amp;MID($G48,2,10),'MAPA ASIENTOS'!$E:$E,"ASIGNABLE")&gt;0,CHAR(CODE(LEFT($G48,1))+1)&amp;MID($G48,2,10),"")))</x:f>
      </x:c>
      <x:c r="I48" s="170" t="str">
        <x:f>IF($F48&lt;&gt;"SI","INACTIVO",IF($G48="","SIN ASIGNAR",IF($G48="SIN ASIGNAR","SIN ASIGNAR",IF(LEFT($G48,1)="D","SIN FILA POSTERIOR",IF($H48="","NO ASIGNABLE","RESERVADA")))))</x:f>
        <x:v>INACTIVO</x:v>
      </x:c>
      <x:c r="J48" s="165" t="str">
        <x:f>IF($B48="","",IF($I48="RESERVADA","Reserva posterior automatizada según asistencia y ubicación.",IF($I48="INACTIVO","Reserva desactivada.",IF($I48="SIN FILA POSTERIOR","Autoridad en fila D; no existe fila posterior.",IF($I48="NO ASIGNABLE","La silla posterior cae en sector no asignable.","Autoridad sin asiento asignado.")))))</x:f>
      </x:c>
    </x:row>
    <x:row r="49">
      <x:c r="A49" s="166" t="str">
        <x:f>IF(OR($B49="",$C49="NO ENCONTRADO"),"",IFERROR(INDEX(MAESTRO!$A:$A,MATCH($C49,MAESTRO!$G:$G,0)),""))</x:f>
      </x:c>
      <x:c r="B49" s="165" t="n"/>
      <x:c r="C49" s="165" t="str">
        <x:f>IF($B49="","",IFERROR(INDEX(MAESTRO!$G:$G,AGGREGATE(15,6,ROW(MAESTRO!$G$2:$G$435)/((ISNUMBER(SEARCH($B49,MAESTRO!$G$2:$G$435)))*(MAESTRO!$D$2:$D$435=PARAMETROS!$B$2)*(MAESTRO!$F$2:$F$435=PARAMETROS!$B$3)*(MAESTRO!$G$2:$G$435&lt;&gt;"")),1)),"NO ENCONTRADO"))</x:f>
      </x:c>
      <x:c r="D49" s="165" t="str">
        <x:f>IF(OR($C49="",$C49="NO ENCONTRADO"),"",IFERROR(INDEX(MAESTRO!$L:$L,MATCH($C49,MAESTRO!$G:$G,0)),""))</x:f>
      </x:c>
      <x:c r="E49" s="166" t="str">
        <x:f>IF($B49="","","EDECÁN / AYUDANTE")</x:f>
      </x:c>
      <x:c r="F49" s="166" t="n"/>
      <x:c r="G49" s="166" t="str">
        <x:f>IF(OR($C49="",$C49="NO ENCONTRADO",$F49&lt;&gt;"SI"),"",IFERROR(INDEX('ASIGNACION AUTOMATICA'!$D:$D,MATCH($C49,'ASIGNACION AUTOMATICA'!$J:$J,0)),""))</x:f>
      </x:c>
      <x:c r="H49" s="166" t="str">
        <x:f>IF(OR($F49&lt;&gt;"SI",$G49="",$G49="SIN ASIGNAR"),"",IF(LEFT($G49,1)="D","",IF(COUNTIFS('MAPA ASIENTOS'!$D:$D,CHAR(CODE(LEFT($G49,1))+1)&amp;MID($G49,2,10),'MAPA ASIENTOS'!$E:$E,"ASIGNABLE")&gt;0,CHAR(CODE(LEFT($G49,1))+1)&amp;MID($G49,2,10),"")))</x:f>
      </x:c>
      <x:c r="I49" s="170" t="str">
        <x:f>IF($F49&lt;&gt;"SI","INACTIVO",IF($G49="","SIN ASIGNAR",IF($G49="SIN ASIGNAR","SIN ASIGNAR",IF(LEFT($G49,1)="D","SIN FILA POSTERIOR",IF($H49="","NO ASIGNABLE","RESERVADA")))))</x:f>
        <x:v>INACTIVO</x:v>
      </x:c>
      <x:c r="J49" s="165" t="str">
        <x:f>IF($B49="","",IF($I49="RESERVADA","Reserva posterior automatizada según asistencia y ubicación.",IF($I49="INACTIVO","Reserva desactivada.",IF($I49="SIN FILA POSTERIOR","Autoridad en fila D; no existe fila posterior.",IF($I49="NO ASIGNABLE","La silla posterior cae en sector no asignable.","Autoridad sin asiento asignado.")))))</x:f>
      </x:c>
    </x:row>
    <x:row r="50">
      <x:c r="A50" s="166" t="str">
        <x:f>IF(OR($B50="",$C50="NO ENCONTRADO"),"",IFERROR(INDEX(MAESTRO!$A:$A,MATCH($C50,MAESTRO!$G:$G,0)),""))</x:f>
      </x:c>
      <x:c r="B50" s="165" t="n"/>
      <x:c r="C50" s="165" t="str">
        <x:f>IF($B50="","",IFERROR(INDEX(MAESTRO!$G:$G,AGGREGATE(15,6,ROW(MAESTRO!$G$2:$G$435)/((ISNUMBER(SEARCH($B50,MAESTRO!$G$2:$G$435)))*(MAESTRO!$D$2:$D$435=PARAMETROS!$B$2)*(MAESTRO!$F$2:$F$435=PARAMETROS!$B$3)*(MAESTRO!$G$2:$G$435&lt;&gt;"")),1)),"NO ENCONTRADO"))</x:f>
      </x:c>
      <x:c r="D50" s="165" t="str">
        <x:f>IF(OR($C50="",$C50="NO ENCONTRADO"),"",IFERROR(INDEX(MAESTRO!$L:$L,MATCH($C50,MAESTRO!$G:$G,0)),""))</x:f>
      </x:c>
      <x:c r="E50" s="166" t="str">
        <x:f>IF($B50="","","EDECÁN / AYUDANTE")</x:f>
      </x:c>
      <x:c r="F50" s="166" t="n"/>
      <x:c r="G50" s="166" t="str">
        <x:f>IF(OR($C50="",$C50="NO ENCONTRADO",$F50&lt;&gt;"SI"),"",IFERROR(INDEX('ASIGNACION AUTOMATICA'!$D:$D,MATCH($C50,'ASIGNACION AUTOMATICA'!$J:$J,0)),""))</x:f>
      </x:c>
      <x:c r="H50" s="166" t="str">
        <x:f>IF(OR($F50&lt;&gt;"SI",$G50="",$G50="SIN ASIGNAR"),"",IF(LEFT($G50,1)="D","",IF(COUNTIFS('MAPA ASIENTOS'!$D:$D,CHAR(CODE(LEFT($G50,1))+1)&amp;MID($G50,2,10),'MAPA ASIENTOS'!$E:$E,"ASIGNABLE")&gt;0,CHAR(CODE(LEFT($G50,1))+1)&amp;MID($G50,2,10),"")))</x:f>
      </x:c>
      <x:c r="I50" s="170" t="str">
        <x:f>IF($F50&lt;&gt;"SI","INACTIVO",IF($G50="","SIN ASIGNAR",IF($G50="SIN ASIGNAR","SIN ASIGNAR",IF(LEFT($G50,1)="D","SIN FILA POSTERIOR",IF($H50="","NO ASIGNABLE","RESERVADA")))))</x:f>
        <x:v>INACTIVO</x:v>
      </x:c>
      <x:c r="J50" s="165" t="str">
        <x:f>IF($B50="","",IF($I50="RESERVADA","Reserva posterior automatizada según asistencia y ubicación.",IF($I50="INACTIVO","Reserva desactivada.",IF($I50="SIN FILA POSTERIOR","Autoridad en fila D; no existe fila posterior.",IF($I50="NO ASIGNABLE","La silla posterior cae en sector no asignable.","Autoridad sin asiento asignado.")))))</x:f>
      </x:c>
    </x:row>
  </x:sheetData>
  <x:dataValidations count="2">
    <x:dataValidation type="list" allowBlank="1" showDropDown="0" showInputMessage="0" showErrorMessage="0" sqref="F2:F50">
      <x:formula1>"SI,NO"</x:formula1>
    </x:dataValidation>
    <x:dataValidation type="list" allowBlank="1" showDropDown="0" showInputMessage="0" showErrorMessage="0" errorTitle="Valor no valido" error="Use SI o NO." sqref="F2:F30">
      <x:formula1>"SI,NO"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baseColWidth="10" defaultColWidth="9" defaultRowHeight="13.5"/>
  <x:cols>
    <x:col min="1" max="3" width="10" style="115" customWidth="1"/>
    <x:col min="4" max="4" width="12" style="115" customWidth="1"/>
    <x:col min="5" max="5" width="16" style="115" customWidth="1"/>
    <x:col min="6" max="6" width="32" style="115" customWidth="1"/>
    <x:col min="7" max="7" width="24" style="115" customWidth="1"/>
    <x:col min="8" max="8" width="20" style="115" customWidth="1"/>
    <x:col min="9" max="9" width="32" style="115" customWidth="1"/>
  </x:cols>
  <x:sheetData>
    <x:row r="1" s="115" customFormat="1" ht="13.899999618530273" customHeight="1">
      <x:c r="A1" s="53" t="inlineStr">
        <x:is>
          <x:t xml:space="preserve">ORDEN</x:t>
        </x:is>
      </x:c>
      <x:c r="B1" s="53" t="inlineStr">
        <x:is>
          <x:t xml:space="preserve">FILA</x:t>
        </x:is>
      </x:c>
      <x:c r="C1" s="53" t="inlineStr">
        <x:is>
          <x:t xml:space="preserve">SILLA</x:t>
        </x:is>
      </x:c>
      <x:c r="D1" s="53" t="inlineStr">
        <x:is>
          <x:t xml:space="preserve">UBICACION</x:t>
        </x:is>
      </x:c>
      <x:c r="E1" s="53" t="inlineStr">
        <x:is>
          <x:t xml:space="preserve">ESTADO</x:t>
        </x:is>
      </x:c>
      <x:c r="F1" s="53" t="inlineStr">
        <x:is>
          <x:t xml:space="preserve">RESERVADO POR</x:t>
        </x:is>
      </x:c>
      <x:c r="G1" s="53" t="inlineStr">
        <x:is>
          <x:t xml:space="preserve">TIPO RESERVA</x:t>
        </x:is>
      </x:c>
      <x:c r="H1" s="53" t="inlineStr">
        <x:is>
          <x:t xml:space="preserve">ESTADO FINAL</x:t>
        </x:is>
      </x:c>
      <x:c r="I1" s="53" t="inlineStr">
        <x:is>
          <x:t xml:space="preserve">ASIGNADO A</x:t>
        </x:is>
      </x:c>
    </x:row>
    <x:row r="2">
      <x:c r="A2" s="63" t="n">
        <x:v>1</x:v>
      </x:c>
      <x:c r="B2" s="63" t="inlineStr">
        <x:is>
          <x:t xml:space="preserve">A</x:t>
        </x:is>
      </x:c>
      <x:c r="C2" s="63" t="n">
        <x:v>23</x:v>
      </x:c>
      <x:c r="D2" s="63" t="inlineStr">
        <x:is>
          <x:t xml:space="preserve">A23</x:t>
        </x:is>
      </x:c>
      <x:c r="E2" s="63" t="str">
        <x:f>IF(AND($B2="D",$C2&gt;=15,$C2&lt;=27),"NO ASIGNABLE",IF($D2&lt;&gt;"","ASIGNABLE",""))</x:f>
        <x:v>ASIGNABLE</x:v>
      </x:c>
      <x:c r="F2" s="64" t="str">
        <x:f>IFERROR(INDEX('ASIGNACION AUTOMATICA'!$J:$J,MATCH($D2,'ASIGNACION AUTOMATICA'!$N:$N,0)),"")</x:f>
      </x:c>
      <x:c r="G2" s="63" t="str">
        <x:f>IF($F2="","",IFERROR(INDEX('ASIGNACION AUTOMATICA'!$O:$O,MATCH($D2,'ASIGNACION AUTOMATICA'!$N:$N,0)),""))</x:f>
      </x:c>
      <x:c r="H2" s="63" t="str">
        <x:f>IF($E2="","",IF(COUNTIF('ASIGNACION AUTOMATICA'!$D:$D,$D2)&gt;0,"OCUPADO",IF(COUNTIF('ASIGNACION AUTOMATICA'!$N:$N,$D2)&gt;0,"RESERVADO","LIBRE")))</x:f>
        <x:v>OCUPADO</x:v>
      </x:c>
      <x:c r="I2" s="64" t="str">
        <x:f>IFERROR(INDEX('ASIGNACION AUTOMATICA'!$J:$J,MATCH($D2,'ASIGNACION AUTOMATICA'!$D:$D,0)),"")</x:f>
        <x:v>Kast Rist, José Antonio</x:v>
      </x:c>
    </x:row>
    <x:row r="3">
      <x:c r="A3" s="63" t="n">
        <x:v>2</x:v>
      </x:c>
      <x:c r="B3" s="63" t="inlineStr">
        <x:is>
          <x:t xml:space="preserve">A</x:t>
        </x:is>
      </x:c>
      <x:c r="C3" s="63" t="n">
        <x:v>24</x:v>
      </x:c>
      <x:c r="D3" s="63" t="inlineStr">
        <x:is>
          <x:t xml:space="preserve">A24</x:t>
        </x:is>
      </x:c>
      <x:c r="E3" s="63" t="str">
        <x:f>IF(AND($B3="D",$C3&gt;=15,$C3&lt;=27),"NO ASIGNABLE",IF($D3&lt;&gt;"","ASIGNABLE",""))</x:f>
        <x:v>ASIGNABLE</x:v>
      </x:c>
      <x:c r="F3" s="64" t="str">
        <x:f>IFERROR(INDEX('ASIGNACION AUTOMATICA'!$J:$J,MATCH($D3,'ASIGNACION AUTOMATICA'!$N:$N,0)),"")</x:f>
      </x:c>
      <x:c r="G3" s="63" t="str">
        <x:f>IF($F3="","",IFERROR(INDEX('ASIGNACION AUTOMATICA'!$O:$O,MATCH($D3,'ASIGNACION AUTOMATICA'!$N:$N,0)),""))</x:f>
      </x:c>
      <x:c r="H3" s="63" t="str">
        <x:f>IF($E3="","",IF(COUNTIF('ASIGNACION AUTOMATICA'!$D:$D,$D3)&gt;0,"OCUPADO",IF(COUNTIF('ASIGNACION AUTOMATICA'!$N:$N,$D3)&gt;0,"RESERVADO","LIBRE")))</x:f>
        <x:v>LIBRE</x:v>
      </x:c>
      <x:c r="I3" s="64" t="str">
        <x:f>IFERROR(INDEX('ASIGNACION AUTOMATICA'!$J:$J,MATCH($D3,'ASIGNACION AUTOMATICA'!$D:$D,0)),"")</x:f>
      </x:c>
    </x:row>
    <x:row r="4">
      <x:c r="A4" s="63" t="n">
        <x:v>3</x:v>
      </x:c>
      <x:c r="B4" s="63" t="inlineStr">
        <x:is>
          <x:t xml:space="preserve">A</x:t>
        </x:is>
      </x:c>
      <x:c r="C4" s="63" t="n">
        <x:v>22</x:v>
      </x:c>
      <x:c r="D4" s="63" t="inlineStr">
        <x:is>
          <x:t xml:space="preserve">A22</x:t>
        </x:is>
      </x:c>
      <x:c r="E4" s="63" t="str">
        <x:f>IF(AND($B4="D",$C4&gt;=15,$C4&lt;=27),"NO ASIGNABLE",IF($D4&lt;&gt;"","ASIGNABLE",""))</x:f>
        <x:v>ASIGNABLE</x:v>
      </x:c>
      <x:c r="F4" s="64" t="str">
        <x:f>IFERROR(INDEX('ASIGNACION AUTOMATICA'!$J:$J,MATCH($D4,'ASIGNACION AUTOMATICA'!$N:$N,0)),"")</x:f>
      </x:c>
      <x:c r="G4" s="63" t="str">
        <x:f>IF($F4="","",IFERROR(INDEX('ASIGNACION AUTOMATICA'!$O:$O,MATCH($D4,'ASIGNACION AUTOMATICA'!$N:$N,0)),""))</x:f>
      </x:c>
      <x:c r="H4" s="63" t="str">
        <x:f>IF($E4="","",IF(COUNTIF('ASIGNACION AUTOMATICA'!$D:$D,$D4)&gt;0,"OCUPADO",IF(COUNTIF('ASIGNACION AUTOMATICA'!$N:$N,$D4)&gt;0,"RESERVADO","LIBRE")))</x:f>
        <x:v>LIBRE</x:v>
      </x:c>
      <x:c r="I4" s="64" t="str">
        <x:f>IFERROR(INDEX('ASIGNACION AUTOMATICA'!$J:$J,MATCH($D4,'ASIGNACION AUTOMATICA'!$D:$D,0)),"")</x:f>
      </x:c>
    </x:row>
    <x:row r="5">
      <x:c r="A5" s="63" t="n">
        <x:v>4</x:v>
      </x:c>
      <x:c r="B5" s="63" t="inlineStr">
        <x:is>
          <x:t xml:space="preserve">A</x:t>
        </x:is>
      </x:c>
      <x:c r="C5" s="63" t="n">
        <x:v>25</x:v>
      </x:c>
      <x:c r="D5" s="63" t="inlineStr">
        <x:is>
          <x:t xml:space="preserve">A25</x:t>
        </x:is>
      </x:c>
      <x:c r="E5" s="63" t="str">
        <x:f>IF(AND($B5="D",$C5&gt;=15,$C5&lt;=27),"NO ASIGNABLE",IF($D5&lt;&gt;"","ASIGNABLE",""))</x:f>
        <x:v>ASIGNABLE</x:v>
      </x:c>
      <x:c r="F5" s="64" t="str">
        <x:f>IFERROR(INDEX('ASIGNACION AUTOMATICA'!$J:$J,MATCH($D5,'ASIGNACION AUTOMATICA'!$N:$N,0)),"")</x:f>
      </x:c>
      <x:c r="G5" s="63" t="str">
        <x:f>IF($F5="","",IFERROR(INDEX('ASIGNACION AUTOMATICA'!$O:$O,MATCH($D5,'ASIGNACION AUTOMATICA'!$N:$N,0)),""))</x:f>
      </x:c>
      <x:c r="H5" s="63" t="str">
        <x:f>IF($E5="","",IF(COUNTIF('ASIGNACION AUTOMATICA'!$D:$D,$D5)&gt;0,"OCUPADO",IF(COUNTIF('ASIGNACION AUTOMATICA'!$N:$N,$D5)&gt;0,"RESERVADO","LIBRE")))</x:f>
        <x:v>OCUPADO</x:v>
      </x:c>
      <x:c r="I5" s="64" t="str">
        <x:f>IFERROR(INDEX('ASIGNACION AUTOMATICA'!$J:$J,MATCH($D5,'ASIGNACION AUTOMATICA'!$D:$D,0)),"")</x:f>
        <x:v>Cabrera Salazar, Fernando</x:v>
      </x:c>
    </x:row>
    <x:row r="6">
      <x:c r="A6" s="63" t="n">
        <x:v>5</x:v>
      </x:c>
      <x:c r="B6" s="63" t="inlineStr">
        <x:is>
          <x:t xml:space="preserve">A</x:t>
        </x:is>
      </x:c>
      <x:c r="C6" s="63" t="n">
        <x:v>26</x:v>
      </x:c>
      <x:c r="D6" s="63" t="inlineStr">
        <x:is>
          <x:t xml:space="preserve">A26</x:t>
        </x:is>
      </x:c>
      <x:c r="E6" s="63" t="str">
        <x:f>IF(AND($B6="D",$C6&gt;=15,$C6&lt;=27),"NO ASIGNABLE",IF($D6&lt;&gt;"","ASIGNABLE",""))</x:f>
        <x:v>ASIGNABLE</x:v>
      </x:c>
      <x:c r="F6" s="64" t="str">
        <x:f>IFERROR(INDEX('ASIGNACION AUTOMATICA'!$J:$J,MATCH($D6,'ASIGNACION AUTOMATICA'!$N:$N,0)),"")</x:f>
      </x:c>
      <x:c r="G6" s="63" t="str">
        <x:f>IF($F6="","",IFERROR(INDEX('ASIGNACION AUTOMATICA'!$O:$O,MATCH($D6,'ASIGNACION AUTOMATICA'!$N:$N,0)),""))</x:f>
      </x:c>
      <x:c r="H6" s="63" t="str">
        <x:f>IF($E6="","",IF(COUNTIF('ASIGNACION AUTOMATICA'!$D:$D,$D6)&gt;0,"OCUPADO",IF(COUNTIF('ASIGNACION AUTOMATICA'!$N:$N,$D6)&gt;0,"RESERVADO","LIBRE")))</x:f>
        <x:v>OCUPADO</x:v>
      </x:c>
      <x:c r="I6" s="64" t="str">
        <x:f>IFERROR(INDEX('ASIGNACION AUTOMATICA'!$J:$J,MATCH($D6,'ASIGNACION AUTOMATICA'!$D:$D,0)),"")</x:f>
        <x:v>Mery, Roxana</x:v>
      </x:c>
    </x:row>
    <x:row r="7">
      <x:c r="A7" s="63" t="n">
        <x:v>6</x:v>
      </x:c>
      <x:c r="B7" s="63" t="inlineStr">
        <x:is>
          <x:t xml:space="preserve">A</x:t>
        </x:is>
      </x:c>
      <x:c r="C7" s="63" t="n">
        <x:v>21</x:v>
      </x:c>
      <x:c r="D7" s="63" t="inlineStr">
        <x:is>
          <x:t xml:space="preserve">A21</x:t>
        </x:is>
      </x:c>
      <x:c r="E7" s="63" t="str">
        <x:f>IF(AND($B7="D",$C7&gt;=15,$C7&lt;=27),"NO ASIGNABLE",IF($D7&lt;&gt;"","ASIGNABLE",""))</x:f>
        <x:v>ASIGNABLE</x:v>
      </x:c>
      <x:c r="F7" s="64" t="str">
        <x:f>IFERROR(INDEX('ASIGNACION AUTOMATICA'!$J:$J,MATCH($D7,'ASIGNACION AUTOMATICA'!$N:$N,0)),"")</x:f>
      </x:c>
      <x:c r="G7" s="63" t="str">
        <x:f>IF($F7="","",IFERROR(INDEX('ASIGNACION AUTOMATICA'!$O:$O,MATCH($D7,'ASIGNACION AUTOMATICA'!$N:$N,0)),""))</x:f>
      </x:c>
      <x:c r="H7" s="63" t="str">
        <x:f>IF($E7="","",IF(COUNTIF('ASIGNACION AUTOMATICA'!$D:$D,$D7)&gt;0,"OCUPADO",IF(COUNTIF('ASIGNACION AUTOMATICA'!$N:$N,$D7)&gt;0,"RESERVADO","LIBRE")))</x:f>
        <x:v>LIBRE</x:v>
      </x:c>
      <x:c r="I7" s="64" t="str">
        <x:f>IFERROR(INDEX('ASIGNACION AUTOMATICA'!$J:$J,MATCH($D7,'ASIGNACION AUTOMATICA'!$D:$D,0)),"")</x:f>
      </x:c>
    </x:row>
    <x:row r="8">
      <x:c r="A8" s="63" t="n">
        <x:v>7</x:v>
      </x:c>
      <x:c r="B8" s="63" t="inlineStr">
        <x:is>
          <x:t xml:space="preserve">A</x:t>
        </x:is>
      </x:c>
      <x:c r="C8" s="63" t="n">
        <x:v>20</x:v>
      </x:c>
      <x:c r="D8" s="63" t="inlineStr">
        <x:is>
          <x:t xml:space="preserve">A20</x:t>
        </x:is>
      </x:c>
      <x:c r="E8" s="63" t="str">
        <x:f>IF(AND($B8="D",$C8&gt;=15,$C8&lt;=27),"NO ASIGNABLE",IF($D8&lt;&gt;"","ASIGNABLE",""))</x:f>
        <x:v>ASIGNABLE</x:v>
      </x:c>
      <x:c r="F8" s="64" t="str">
        <x:f>IFERROR(INDEX('ASIGNACION AUTOMATICA'!$J:$J,MATCH($D8,'ASIGNACION AUTOMATICA'!$N:$N,0)),"")</x:f>
      </x:c>
      <x:c r="G8" s="63" t="str">
        <x:f>IF($F8="","",IFERROR(INDEX('ASIGNACION AUTOMATICA'!$O:$O,MATCH($D8,'ASIGNACION AUTOMATICA'!$N:$N,0)),""))</x:f>
      </x:c>
      <x:c r="H8" s="63" t="str">
        <x:f>IF($E8="","",IF(COUNTIF('ASIGNACION AUTOMATICA'!$D:$D,$D8)&gt;0,"OCUPADO",IF(COUNTIF('ASIGNACION AUTOMATICA'!$N:$N,$D8)&gt;0,"RESERVADO","LIBRE")))</x:f>
        <x:v>LIBRE</x:v>
      </x:c>
      <x:c r="I8" s="64" t="str">
        <x:f>IFERROR(INDEX('ASIGNACION AUTOMATICA'!$J:$J,MATCH($D8,'ASIGNACION AUTOMATICA'!$D:$D,0)),"")</x:f>
      </x:c>
    </x:row>
    <x:row r="9">
      <x:c r="A9" s="63" t="n">
        <x:v>8</x:v>
      </x:c>
      <x:c r="B9" s="63" t="inlineStr">
        <x:is>
          <x:t xml:space="preserve">A</x:t>
        </x:is>
      </x:c>
      <x:c r="C9" s="63" t="n">
        <x:v>27</x:v>
      </x:c>
      <x:c r="D9" s="63" t="inlineStr">
        <x:is>
          <x:t xml:space="preserve">A27</x:t>
        </x:is>
      </x:c>
      <x:c r="E9" s="63" t="str">
        <x:f>IF(AND($B9="D",$C9&gt;=15,$C9&lt;=27),"NO ASIGNABLE",IF($D9&lt;&gt;"","ASIGNABLE",""))</x:f>
        <x:v>ASIGNABLE</x:v>
      </x:c>
      <x:c r="F9" s="64" t="str">
        <x:f>IFERROR(INDEX('ASIGNACION AUTOMATICA'!$J:$J,MATCH($D9,'ASIGNACION AUTOMATICA'!$N:$N,0)),"")</x:f>
      </x:c>
      <x:c r="G9" s="63" t="str">
        <x:f>IF($F9="","",IFERROR(INDEX('ASIGNACION AUTOMATICA'!$O:$O,MATCH($D9,'ASIGNACION AUTOMATICA'!$N:$N,0)),""))</x:f>
      </x:c>
      <x:c r="H9" s="63" t="str">
        <x:f>IF($E9="","",IF(COUNTIF('ASIGNACION AUTOMATICA'!$D:$D,$D9)&gt;0,"OCUPADO",IF(COUNTIF('ASIGNACION AUTOMATICA'!$N:$N,$D9)&gt;0,"RESERVADO","LIBRE")))</x:f>
        <x:v>LIBRE</x:v>
      </x:c>
      <x:c r="I9" s="64" t="str">
        <x:f>IFERROR(INDEX('ASIGNACION AUTOMATICA'!$J:$J,MATCH($D9,'ASIGNACION AUTOMATICA'!$D:$D,0)),"")</x:f>
      </x:c>
    </x:row>
    <x:row r="10">
      <x:c r="A10" s="63" t="n">
        <x:v>9</x:v>
      </x:c>
      <x:c r="B10" s="63" t="inlineStr">
        <x:is>
          <x:t xml:space="preserve">A</x:t>
        </x:is>
      </x:c>
      <x:c r="C10" s="63" t="n">
        <x:v>19</x:v>
      </x:c>
      <x:c r="D10" s="63" t="inlineStr">
        <x:is>
          <x:t xml:space="preserve">A19</x:t>
        </x:is>
      </x:c>
      <x:c r="E10" s="63" t="str">
        <x:f>IF(AND($B10="D",$C10&gt;=15,$C10&lt;=27),"NO ASIGNABLE",IF($D10&lt;&gt;"","ASIGNABLE",""))</x:f>
        <x:v>ASIGNABLE</x:v>
      </x:c>
      <x:c r="F10" s="64" t="str">
        <x:f>IFERROR(INDEX('ASIGNACION AUTOMATICA'!$J:$J,MATCH($D10,'ASIGNACION AUTOMATICA'!$N:$N,0)),"")</x:f>
      </x:c>
      <x:c r="G10" s="63" t="str">
        <x:f>IF($F10="","",IFERROR(INDEX('ASIGNACION AUTOMATICA'!$O:$O,MATCH($D10,'ASIGNACION AUTOMATICA'!$N:$N,0)),""))</x:f>
      </x:c>
      <x:c r="H10" s="63" t="str">
        <x:f>IF($E10="","",IF(COUNTIF('ASIGNACION AUTOMATICA'!$D:$D,$D10)&gt;0,"OCUPADO",IF(COUNTIF('ASIGNACION AUTOMATICA'!$N:$N,$D10)&gt;0,"RESERVADO","LIBRE")))</x:f>
        <x:v>LIBRE</x:v>
      </x:c>
      <x:c r="I10" s="64" t="str">
        <x:f>IFERROR(INDEX('ASIGNACION AUTOMATICA'!$J:$J,MATCH($D10,'ASIGNACION AUTOMATICA'!$D:$D,0)),"")</x:f>
      </x:c>
    </x:row>
    <x:row r="11">
      <x:c r="A11" s="63" t="n">
        <x:v>10</x:v>
      </x:c>
      <x:c r="B11" s="63" t="inlineStr">
        <x:is>
          <x:t xml:space="preserve">A</x:t>
        </x:is>
      </x:c>
      <x:c r="C11" s="63" t="n">
        <x:v>28</x:v>
      </x:c>
      <x:c r="D11" s="63" t="inlineStr">
        <x:is>
          <x:t xml:space="preserve">A28</x:t>
        </x:is>
      </x:c>
      <x:c r="E11" s="63" t="str">
        <x:f>IF(AND($B11="D",$C11&gt;=15,$C11&lt;=27),"NO ASIGNABLE",IF($D11&lt;&gt;"","ASIGNABLE",""))</x:f>
        <x:v>ASIGNABLE</x:v>
      </x:c>
      <x:c r="F11" s="64" t="str">
        <x:f>IFERROR(INDEX('ASIGNACION AUTOMATICA'!$J:$J,MATCH($D11,'ASIGNACION AUTOMATICA'!$N:$N,0)),"")</x:f>
      </x:c>
      <x:c r="G11" s="63" t="str">
        <x:f>IF($F11="","",IFERROR(INDEX('ASIGNACION AUTOMATICA'!$O:$O,MATCH($D11,'ASIGNACION AUTOMATICA'!$N:$N,0)),""))</x:f>
      </x:c>
      <x:c r="H11" s="63" t="str">
        <x:f>IF($E11="","",IF(COUNTIF('ASIGNACION AUTOMATICA'!$D:$D,$D11)&gt;0,"OCUPADO",IF(COUNTIF('ASIGNACION AUTOMATICA'!$N:$N,$D11)&gt;0,"RESERVADO","LIBRE")))</x:f>
        <x:v>LIBRE</x:v>
      </x:c>
      <x:c r="I11" s="64" t="str">
        <x:f>IFERROR(INDEX('ASIGNACION AUTOMATICA'!$J:$J,MATCH($D11,'ASIGNACION AUTOMATICA'!$D:$D,0)),"")</x:f>
      </x:c>
    </x:row>
    <x:row r="12">
      <x:c r="A12" s="63" t="n">
        <x:v>11</x:v>
      </x:c>
      <x:c r="B12" s="63" t="inlineStr">
        <x:is>
          <x:t xml:space="preserve">A</x:t>
        </x:is>
      </x:c>
      <x:c r="C12" s="63" t="n">
        <x:v>18</x:v>
      </x:c>
      <x:c r="D12" s="63" t="inlineStr">
        <x:is>
          <x:t xml:space="preserve">A18</x:t>
        </x:is>
      </x:c>
      <x:c r="E12" s="63" t="str">
        <x:f>IF(AND($B12="D",$C12&gt;=15,$C12&lt;=27),"NO ASIGNABLE",IF($D12&lt;&gt;"","ASIGNABLE",""))</x:f>
        <x:v>ASIGNABLE</x:v>
      </x:c>
      <x:c r="F12" s="64" t="str">
        <x:f>IFERROR(INDEX('ASIGNACION AUTOMATICA'!$J:$J,MATCH($D12,'ASIGNACION AUTOMATICA'!$N:$N,0)),"")</x:f>
      </x:c>
      <x:c r="G12" s="63" t="str">
        <x:f>IF($F12="","",IFERROR(INDEX('ASIGNACION AUTOMATICA'!$O:$O,MATCH($D12,'ASIGNACION AUTOMATICA'!$N:$N,0)),""))</x:f>
      </x:c>
      <x:c r="H12" s="63" t="str">
        <x:f>IF($E12="","",IF(COUNTIF('ASIGNACION AUTOMATICA'!$D:$D,$D12)&gt;0,"OCUPADO",IF(COUNTIF('ASIGNACION AUTOMATICA'!$N:$N,$D12)&gt;0,"RESERVADO","LIBRE")))</x:f>
        <x:v>LIBRE</x:v>
      </x:c>
      <x:c r="I12" s="64" t="str">
        <x:f>IFERROR(INDEX('ASIGNACION AUTOMATICA'!$J:$J,MATCH($D12,'ASIGNACION AUTOMATICA'!$D:$D,0)),"")</x:f>
      </x:c>
    </x:row>
    <x:row r="13">
      <x:c r="A13" s="63" t="n">
        <x:v>12</x:v>
      </x:c>
      <x:c r="B13" s="63" t="inlineStr">
        <x:is>
          <x:t xml:space="preserve">A</x:t>
        </x:is>
      </x:c>
      <x:c r="C13" s="63" t="n">
        <x:v>29</x:v>
      </x:c>
      <x:c r="D13" s="63" t="inlineStr">
        <x:is>
          <x:t xml:space="preserve">A29</x:t>
        </x:is>
      </x:c>
      <x:c r="E13" s="63" t="str">
        <x:f>IF(AND($B13="D",$C13&gt;=15,$C13&lt;=27),"NO ASIGNABLE",IF($D13&lt;&gt;"","ASIGNABLE",""))</x:f>
        <x:v>ASIGNABLE</x:v>
      </x:c>
      <x:c r="F13" s="64" t="str">
        <x:f>IFERROR(INDEX('ASIGNACION AUTOMATICA'!$J:$J,MATCH($D13,'ASIGNACION AUTOMATICA'!$N:$N,0)),"")</x:f>
      </x:c>
      <x:c r="G13" s="63" t="str">
        <x:f>IF($F13="","",IFERROR(INDEX('ASIGNACION AUTOMATICA'!$O:$O,MATCH($D13,'ASIGNACION AUTOMATICA'!$N:$N,0)),""))</x:f>
      </x:c>
      <x:c r="H13" s="63" t="str">
        <x:f>IF($E13="","",IF(COUNTIF('ASIGNACION AUTOMATICA'!$D:$D,$D13)&gt;0,"OCUPADO",IF(COUNTIF('ASIGNACION AUTOMATICA'!$N:$N,$D13)&gt;0,"RESERVADO","LIBRE")))</x:f>
        <x:v>LIBRE</x:v>
      </x:c>
      <x:c r="I13" s="64" t="str">
        <x:f>IFERROR(INDEX('ASIGNACION AUTOMATICA'!$J:$J,MATCH($D13,'ASIGNACION AUTOMATICA'!$D:$D,0)),"")</x:f>
      </x:c>
    </x:row>
    <x:row r="14">
      <x:c r="A14" s="63" t="n">
        <x:v>13</x:v>
      </x:c>
      <x:c r="B14" s="63" t="inlineStr">
        <x:is>
          <x:t xml:space="preserve">A</x:t>
        </x:is>
      </x:c>
      <x:c r="C14" s="63" t="n">
        <x:v>17</x:v>
      </x:c>
      <x:c r="D14" s="63" t="inlineStr">
        <x:is>
          <x:t xml:space="preserve">A17</x:t>
        </x:is>
      </x:c>
      <x:c r="E14" s="63" t="str">
        <x:f>IF(AND($B14="D",$C14&gt;=15,$C14&lt;=27),"NO ASIGNABLE",IF($D14&lt;&gt;"","ASIGNABLE",""))</x:f>
        <x:v>ASIGNABLE</x:v>
      </x:c>
      <x:c r="F14" s="64" t="str">
        <x:f>IFERROR(INDEX('ASIGNACION AUTOMATICA'!$J:$J,MATCH($D14,'ASIGNACION AUTOMATICA'!$N:$N,0)),"")</x:f>
      </x:c>
      <x:c r="G14" s="63" t="str">
        <x:f>IF($F14="","",IFERROR(INDEX('ASIGNACION AUTOMATICA'!$O:$O,MATCH($D14,'ASIGNACION AUTOMATICA'!$N:$N,0)),""))</x:f>
      </x:c>
      <x:c r="H14" s="63" t="str">
        <x:f>IF($E14="","",IF(COUNTIF('ASIGNACION AUTOMATICA'!$D:$D,$D14)&gt;0,"OCUPADO",IF(COUNTIF('ASIGNACION AUTOMATICA'!$N:$N,$D14)&gt;0,"RESERVADO","LIBRE")))</x:f>
        <x:v>LIBRE</x:v>
      </x:c>
      <x:c r="I14" s="64" t="str">
        <x:f>IFERROR(INDEX('ASIGNACION AUTOMATICA'!$J:$J,MATCH($D14,'ASIGNACION AUTOMATICA'!$D:$D,0)),"")</x:f>
      </x:c>
    </x:row>
    <x:row r="15">
      <x:c r="A15" s="63" t="n">
        <x:v>14</x:v>
      </x:c>
      <x:c r="B15" s="63" t="inlineStr">
        <x:is>
          <x:t xml:space="preserve">A</x:t>
        </x:is>
      </x:c>
      <x:c r="C15" s="63" t="n">
        <x:v>30</x:v>
      </x:c>
      <x:c r="D15" s="63" t="inlineStr">
        <x:is>
          <x:t xml:space="preserve">A30</x:t>
        </x:is>
      </x:c>
      <x:c r="E15" s="63" t="str">
        <x:f>IF(AND($B15="D",$C15&gt;=15,$C15&lt;=27),"NO ASIGNABLE",IF($D15&lt;&gt;"","ASIGNABLE",""))</x:f>
        <x:v>ASIGNABLE</x:v>
      </x:c>
      <x:c r="F15" s="64" t="str">
        <x:f>IFERROR(INDEX('ASIGNACION AUTOMATICA'!$J:$J,MATCH($D15,'ASIGNACION AUTOMATICA'!$N:$N,0)),"")</x:f>
      </x:c>
      <x:c r="G15" s="63" t="str">
        <x:f>IF($F15="","",IFERROR(INDEX('ASIGNACION AUTOMATICA'!$O:$O,MATCH($D15,'ASIGNACION AUTOMATICA'!$N:$N,0)),""))</x:f>
      </x:c>
      <x:c r="H15" s="63" t="str">
        <x:f>IF($E15="","",IF(COUNTIF('ASIGNACION AUTOMATICA'!$D:$D,$D15)&gt;0,"OCUPADO",IF(COUNTIF('ASIGNACION AUTOMATICA'!$N:$N,$D15)&gt;0,"RESERVADO","LIBRE")))</x:f>
        <x:v>LIBRE</x:v>
      </x:c>
      <x:c r="I15" s="64" t="str">
        <x:f>IFERROR(INDEX('ASIGNACION AUTOMATICA'!$J:$J,MATCH($D15,'ASIGNACION AUTOMATICA'!$D:$D,0)),"")</x:f>
      </x:c>
    </x:row>
    <x:row r="16">
      <x:c r="A16" s="63" t="n">
        <x:v>15</x:v>
      </x:c>
      <x:c r="B16" s="63" t="inlineStr">
        <x:is>
          <x:t xml:space="preserve">A</x:t>
        </x:is>
      </x:c>
      <x:c r="C16" s="63" t="n">
        <x:v>16</x:v>
      </x:c>
      <x:c r="D16" s="63" t="inlineStr">
        <x:is>
          <x:t xml:space="preserve">A16</x:t>
        </x:is>
      </x:c>
      <x:c r="E16" s="63" t="str">
        <x:f>IF(AND($B16="D",$C16&gt;=15,$C16&lt;=27),"NO ASIGNABLE",IF($D16&lt;&gt;"","ASIGNABLE",""))</x:f>
        <x:v>ASIGNABLE</x:v>
      </x:c>
      <x:c r="F16" s="64" t="str">
        <x:f>IFERROR(INDEX('ASIGNACION AUTOMATICA'!$J:$J,MATCH($D16,'ASIGNACION AUTOMATICA'!$N:$N,0)),"")</x:f>
      </x:c>
      <x:c r="G16" s="63" t="str">
        <x:f>IF($F16="","",IFERROR(INDEX('ASIGNACION AUTOMATICA'!$O:$O,MATCH($D16,'ASIGNACION AUTOMATICA'!$N:$N,0)),""))</x:f>
      </x:c>
      <x:c r="H16" s="63" t="str">
        <x:f>IF($E16="","",IF(COUNTIF('ASIGNACION AUTOMATICA'!$D:$D,$D16)&gt;0,"OCUPADO",IF(COUNTIF('ASIGNACION AUTOMATICA'!$N:$N,$D16)&gt;0,"RESERVADO","LIBRE")))</x:f>
        <x:v>LIBRE</x:v>
      </x:c>
      <x:c r="I16" s="64" t="str">
        <x:f>IFERROR(INDEX('ASIGNACION AUTOMATICA'!$J:$J,MATCH($D16,'ASIGNACION AUTOMATICA'!$D:$D,0)),"")</x:f>
      </x:c>
    </x:row>
    <x:row r="17">
      <x:c r="A17" s="63" t="n">
        <x:v>16</x:v>
      </x:c>
      <x:c r="B17" s="63" t="inlineStr">
        <x:is>
          <x:t xml:space="preserve">A</x:t>
        </x:is>
      </x:c>
      <x:c r="C17" s="63" t="n">
        <x:v>31</x:v>
      </x:c>
      <x:c r="D17" s="63" t="inlineStr">
        <x:is>
          <x:t xml:space="preserve">A31</x:t>
        </x:is>
      </x:c>
      <x:c r="E17" s="63" t="str">
        <x:f>IF(AND($B17="D",$C17&gt;=15,$C17&lt;=27),"NO ASIGNABLE",IF($D17&lt;&gt;"","ASIGNABLE",""))</x:f>
        <x:v>ASIGNABLE</x:v>
      </x:c>
      <x:c r="F17" s="64" t="str">
        <x:f>IFERROR(INDEX('ASIGNACION AUTOMATICA'!$J:$J,MATCH($D17,'ASIGNACION AUTOMATICA'!$N:$N,0)),"")</x:f>
      </x:c>
      <x:c r="G17" s="63" t="str">
        <x:f>IF($F17="","",IFERROR(INDEX('ASIGNACION AUTOMATICA'!$O:$O,MATCH($D17,'ASIGNACION AUTOMATICA'!$N:$N,0)),""))</x:f>
      </x:c>
      <x:c r="H17" s="63" t="str">
        <x:f>IF($E17="","",IF(COUNTIF('ASIGNACION AUTOMATICA'!$D:$D,$D17)&gt;0,"OCUPADO",IF(COUNTIF('ASIGNACION AUTOMATICA'!$N:$N,$D17)&gt;0,"RESERVADO","LIBRE")))</x:f>
        <x:v>LIBRE</x:v>
      </x:c>
      <x:c r="I17" s="64" t="str">
        <x:f>IFERROR(INDEX('ASIGNACION AUTOMATICA'!$J:$J,MATCH($D17,'ASIGNACION AUTOMATICA'!$D:$D,0)),"")</x:f>
      </x:c>
    </x:row>
    <x:row r="18">
      <x:c r="A18" s="63" t="n">
        <x:v>17</x:v>
      </x:c>
      <x:c r="B18" s="63" t="inlineStr">
        <x:is>
          <x:t xml:space="preserve">A</x:t>
        </x:is>
      </x:c>
      <x:c r="C18" s="63" t="n">
        <x:v>15</x:v>
      </x:c>
      <x:c r="D18" s="63" t="inlineStr">
        <x:is>
          <x:t xml:space="preserve">A15</x:t>
        </x:is>
      </x:c>
      <x:c r="E18" s="63" t="str">
        <x:f>IF(AND($B18="D",$C18&gt;=15,$C18&lt;=27),"NO ASIGNABLE",IF($D18&lt;&gt;"","ASIGNABLE",""))</x:f>
        <x:v>ASIGNABLE</x:v>
      </x:c>
      <x:c r="F18" s="64" t="str">
        <x:f>IFERROR(INDEX('ASIGNACION AUTOMATICA'!$J:$J,MATCH($D18,'ASIGNACION AUTOMATICA'!$N:$N,0)),"")</x:f>
      </x:c>
      <x:c r="G18" s="63" t="str">
        <x:f>IF($F18="","",IFERROR(INDEX('ASIGNACION AUTOMATICA'!$O:$O,MATCH($D18,'ASIGNACION AUTOMATICA'!$N:$N,0)),""))</x:f>
      </x:c>
      <x:c r="H18" s="63" t="str">
        <x:f>IF($E18="","",IF(COUNTIF('ASIGNACION AUTOMATICA'!$D:$D,$D18)&gt;0,"OCUPADO",IF(COUNTIF('ASIGNACION AUTOMATICA'!$N:$N,$D18)&gt;0,"RESERVADO","LIBRE")))</x:f>
        <x:v>LIBRE</x:v>
      </x:c>
      <x:c r="I18" s="64" t="str">
        <x:f>IFERROR(INDEX('ASIGNACION AUTOMATICA'!$J:$J,MATCH($D18,'ASIGNACION AUTOMATICA'!$D:$D,0)),"")</x:f>
      </x:c>
    </x:row>
    <x:row r="19">
      <x:c r="A19" s="63" t="n">
        <x:v>18</x:v>
      </x:c>
      <x:c r="B19" s="63" t="inlineStr">
        <x:is>
          <x:t xml:space="preserve">A</x:t>
        </x:is>
      </x:c>
      <x:c r="C19" s="63" t="n">
        <x:v>32</x:v>
      </x:c>
      <x:c r="D19" s="63" t="inlineStr">
        <x:is>
          <x:t xml:space="preserve">A32</x:t>
        </x:is>
      </x:c>
      <x:c r="E19" s="63" t="str">
        <x:f>IF(AND($B19="D",$C19&gt;=15,$C19&lt;=27),"NO ASIGNABLE",IF($D19&lt;&gt;"","ASIGNABLE",""))</x:f>
        <x:v>ASIGNABLE</x:v>
      </x:c>
      <x:c r="F19" s="64" t="str">
        <x:f>IFERROR(INDEX('ASIGNACION AUTOMATICA'!$J:$J,MATCH($D19,'ASIGNACION AUTOMATICA'!$N:$N,0)),"")</x:f>
      </x:c>
      <x:c r="G19" s="63" t="str">
        <x:f>IF($F19="","",IFERROR(INDEX('ASIGNACION AUTOMATICA'!$O:$O,MATCH($D19,'ASIGNACION AUTOMATICA'!$N:$N,0)),""))</x:f>
      </x:c>
      <x:c r="H19" s="63" t="str">
        <x:f>IF($E19="","",IF(COUNTIF('ASIGNACION AUTOMATICA'!$D:$D,$D19)&gt;0,"OCUPADO",IF(COUNTIF('ASIGNACION AUTOMATICA'!$N:$N,$D19)&gt;0,"RESERVADO","LIBRE")))</x:f>
        <x:v>LIBRE</x:v>
      </x:c>
      <x:c r="I19" s="64" t="str">
        <x:f>IFERROR(INDEX('ASIGNACION AUTOMATICA'!$J:$J,MATCH($D19,'ASIGNACION AUTOMATICA'!$D:$D,0)),"")</x:f>
      </x:c>
    </x:row>
    <x:row r="20">
      <x:c r="A20" s="63" t="n">
        <x:v>19</x:v>
      </x:c>
      <x:c r="B20" s="63" t="inlineStr">
        <x:is>
          <x:t xml:space="preserve">A</x:t>
        </x:is>
      </x:c>
      <x:c r="C20" s="63" t="n">
        <x:v>14</x:v>
      </x:c>
      <x:c r="D20" s="63" t="inlineStr">
        <x:is>
          <x:t xml:space="preserve">A14</x:t>
        </x:is>
      </x:c>
      <x:c r="E20" s="63" t="str">
        <x:f>IF(AND($B20="D",$C20&gt;=15,$C20&lt;=27),"NO ASIGNABLE",IF($D20&lt;&gt;"","ASIGNABLE",""))</x:f>
        <x:v>ASIGNABLE</x:v>
      </x:c>
      <x:c r="F20" s="64" t="str">
        <x:f>IFERROR(INDEX('ASIGNACION AUTOMATICA'!$J:$J,MATCH($D20,'ASIGNACION AUTOMATICA'!$N:$N,0)),"")</x:f>
      </x:c>
      <x:c r="G20" s="63" t="str">
        <x:f>IF($F20="","",IFERROR(INDEX('ASIGNACION AUTOMATICA'!$O:$O,MATCH($D20,'ASIGNACION AUTOMATICA'!$N:$N,0)),""))</x:f>
      </x:c>
      <x:c r="H20" s="63" t="str">
        <x:f>IF($E20="","",IF(COUNTIF('ASIGNACION AUTOMATICA'!$D:$D,$D20)&gt;0,"OCUPADO",IF(COUNTIF('ASIGNACION AUTOMATICA'!$N:$N,$D20)&gt;0,"RESERVADO","LIBRE")))</x:f>
        <x:v>LIBRE</x:v>
      </x:c>
      <x:c r="I20" s="64" t="str">
        <x:f>IFERROR(INDEX('ASIGNACION AUTOMATICA'!$J:$J,MATCH($D20,'ASIGNACION AUTOMATICA'!$D:$D,0)),"")</x:f>
      </x:c>
    </x:row>
    <x:row r="21">
      <x:c r="A21" s="63" t="n">
        <x:v>20</x:v>
      </x:c>
      <x:c r="B21" s="63" t="inlineStr">
        <x:is>
          <x:t xml:space="preserve">A</x:t>
        </x:is>
      </x:c>
      <x:c r="C21" s="63" t="n">
        <x:v>33</x:v>
      </x:c>
      <x:c r="D21" s="63" t="inlineStr">
        <x:is>
          <x:t xml:space="preserve">A33</x:t>
        </x:is>
      </x:c>
      <x:c r="E21" s="63" t="str">
        <x:f>IF(AND($B21="D",$C21&gt;=15,$C21&lt;=27),"NO ASIGNABLE",IF($D21&lt;&gt;"","ASIGNABLE",""))</x:f>
        <x:v>ASIGNABLE</x:v>
      </x:c>
      <x:c r="F21" s="64" t="str">
        <x:f>IFERROR(INDEX('ASIGNACION AUTOMATICA'!$J:$J,MATCH($D21,'ASIGNACION AUTOMATICA'!$N:$N,0)),"")</x:f>
      </x:c>
      <x:c r="G21" s="63" t="str">
        <x:f>IF($F21="","",IFERROR(INDEX('ASIGNACION AUTOMATICA'!$O:$O,MATCH($D21,'ASIGNACION AUTOMATICA'!$N:$N,0)),""))</x:f>
      </x:c>
      <x:c r="H21" s="63" t="str">
        <x:f>IF($E21="","",IF(COUNTIF('ASIGNACION AUTOMATICA'!$D:$D,$D21)&gt;0,"OCUPADO",IF(COUNTIF('ASIGNACION AUTOMATICA'!$N:$N,$D21)&gt;0,"RESERVADO","LIBRE")))</x:f>
        <x:v>LIBRE</x:v>
      </x:c>
      <x:c r="I21" s="64" t="str">
        <x:f>IFERROR(INDEX('ASIGNACION AUTOMATICA'!$J:$J,MATCH($D21,'ASIGNACION AUTOMATICA'!$D:$D,0)),"")</x:f>
      </x:c>
    </x:row>
    <x:row r="22">
      <x:c r="A22" s="63" t="n">
        <x:v>21</x:v>
      </x:c>
      <x:c r="B22" s="63" t="inlineStr">
        <x:is>
          <x:t xml:space="preserve">A</x:t>
        </x:is>
      </x:c>
      <x:c r="C22" s="63" t="n">
        <x:v>13</x:v>
      </x:c>
      <x:c r="D22" s="63" t="inlineStr">
        <x:is>
          <x:t xml:space="preserve">A13</x:t>
        </x:is>
      </x:c>
      <x:c r="E22" s="63" t="str">
        <x:f>IF(AND($B22="D",$C22&gt;=15,$C22&lt;=27),"NO ASIGNABLE",IF($D22&lt;&gt;"","ASIGNABLE",""))</x:f>
        <x:v>ASIGNABLE</x:v>
      </x:c>
      <x:c r="F22" s="64" t="str">
        <x:f>IFERROR(INDEX('ASIGNACION AUTOMATICA'!$J:$J,MATCH($D22,'ASIGNACION AUTOMATICA'!$N:$N,0)),"")</x:f>
      </x:c>
      <x:c r="G22" s="63" t="str">
        <x:f>IF($F22="","",IFERROR(INDEX('ASIGNACION AUTOMATICA'!$O:$O,MATCH($D22,'ASIGNACION AUTOMATICA'!$N:$N,0)),""))</x:f>
      </x:c>
      <x:c r="H22" s="63" t="str">
        <x:f>IF($E22="","",IF(COUNTIF('ASIGNACION AUTOMATICA'!$D:$D,$D22)&gt;0,"OCUPADO",IF(COUNTIF('ASIGNACION AUTOMATICA'!$N:$N,$D22)&gt;0,"RESERVADO","LIBRE")))</x:f>
        <x:v>LIBRE</x:v>
      </x:c>
      <x:c r="I22" s="64" t="str">
        <x:f>IFERROR(INDEX('ASIGNACION AUTOMATICA'!$J:$J,MATCH($D22,'ASIGNACION AUTOMATICA'!$D:$D,0)),"")</x:f>
      </x:c>
    </x:row>
    <x:row r="23">
      <x:c r="A23" s="63" t="n">
        <x:v>22</x:v>
      </x:c>
      <x:c r="B23" s="63" t="inlineStr">
        <x:is>
          <x:t xml:space="preserve">A</x:t>
        </x:is>
      </x:c>
      <x:c r="C23" s="63" t="n">
        <x:v>34</x:v>
      </x:c>
      <x:c r="D23" s="63" t="inlineStr">
        <x:is>
          <x:t xml:space="preserve">A34</x:t>
        </x:is>
      </x:c>
      <x:c r="E23" s="63" t="str">
        <x:f>IF(AND($B23="D",$C23&gt;=15,$C23&lt;=27),"NO ASIGNABLE",IF($D23&lt;&gt;"","ASIGNABLE",""))</x:f>
        <x:v>ASIGNABLE</x:v>
      </x:c>
      <x:c r="F23" s="64" t="str">
        <x:f>IFERROR(INDEX('ASIGNACION AUTOMATICA'!$J:$J,MATCH($D23,'ASIGNACION AUTOMATICA'!$N:$N,0)),"")</x:f>
      </x:c>
      <x:c r="G23" s="63" t="str">
        <x:f>IF($F23="","",IFERROR(INDEX('ASIGNACION AUTOMATICA'!$O:$O,MATCH($D23,'ASIGNACION AUTOMATICA'!$N:$N,0)),""))</x:f>
      </x:c>
      <x:c r="H23" s="63" t="str">
        <x:f>IF($E23="","",IF(COUNTIF('ASIGNACION AUTOMATICA'!$D:$D,$D23)&gt;0,"OCUPADO",IF(COUNTIF('ASIGNACION AUTOMATICA'!$N:$N,$D23)&gt;0,"RESERVADO","LIBRE")))</x:f>
        <x:v>LIBRE</x:v>
      </x:c>
      <x:c r="I23" s="64" t="str">
        <x:f>IFERROR(INDEX('ASIGNACION AUTOMATICA'!$J:$J,MATCH($D23,'ASIGNACION AUTOMATICA'!$D:$D,0)),"")</x:f>
      </x:c>
    </x:row>
    <x:row r="24">
      <x:c r="A24" s="63" t="n">
        <x:v>23</x:v>
      </x:c>
      <x:c r="B24" s="63" t="inlineStr">
        <x:is>
          <x:t xml:space="preserve">A</x:t>
        </x:is>
      </x:c>
      <x:c r="C24" s="63" t="n">
        <x:v>12</x:v>
      </x:c>
      <x:c r="D24" s="63" t="inlineStr">
        <x:is>
          <x:t xml:space="preserve">A12</x:t>
        </x:is>
      </x:c>
      <x:c r="E24" s="63" t="str">
        <x:f>IF(AND($B24="D",$C24&gt;=15,$C24&lt;=27),"NO ASIGNABLE",IF($D24&lt;&gt;"","ASIGNABLE",""))</x:f>
        <x:v>ASIGNABLE</x:v>
      </x:c>
      <x:c r="F24" s="64" t="str">
        <x:f>IFERROR(INDEX('ASIGNACION AUTOMATICA'!$J:$J,MATCH($D24,'ASIGNACION AUTOMATICA'!$N:$N,0)),"")</x:f>
      </x:c>
      <x:c r="G24" s="63" t="str">
        <x:f>IF($F24="","",IFERROR(INDEX('ASIGNACION AUTOMATICA'!$O:$O,MATCH($D24,'ASIGNACION AUTOMATICA'!$N:$N,0)),""))</x:f>
      </x:c>
      <x:c r="H24" s="63" t="str">
        <x:f>IF($E24="","",IF(COUNTIF('ASIGNACION AUTOMATICA'!$D:$D,$D24)&gt;0,"OCUPADO",IF(COUNTIF('ASIGNACION AUTOMATICA'!$N:$N,$D24)&gt;0,"RESERVADO","LIBRE")))</x:f>
        <x:v>LIBRE</x:v>
      </x:c>
      <x:c r="I24" s="64" t="str">
        <x:f>IFERROR(INDEX('ASIGNACION AUTOMATICA'!$J:$J,MATCH($D24,'ASIGNACION AUTOMATICA'!$D:$D,0)),"")</x:f>
      </x:c>
    </x:row>
    <x:row r="25">
      <x:c r="A25" s="63" t="n">
        <x:v>24</x:v>
      </x:c>
      <x:c r="B25" s="63" t="inlineStr">
        <x:is>
          <x:t xml:space="preserve">A</x:t>
        </x:is>
      </x:c>
      <x:c r="C25" s="63" t="n">
        <x:v>35</x:v>
      </x:c>
      <x:c r="D25" s="63" t="inlineStr">
        <x:is>
          <x:t xml:space="preserve">A35</x:t>
        </x:is>
      </x:c>
      <x:c r="E25" s="63" t="str">
        <x:f>IF(AND($B25="D",$C25&gt;=15,$C25&lt;=27),"NO ASIGNABLE",IF($D25&lt;&gt;"","ASIGNABLE",""))</x:f>
        <x:v>ASIGNABLE</x:v>
      </x:c>
      <x:c r="F25" s="64" t="str">
        <x:f>IFERROR(INDEX('ASIGNACION AUTOMATICA'!$J:$J,MATCH($D25,'ASIGNACION AUTOMATICA'!$N:$N,0)),"")</x:f>
      </x:c>
      <x:c r="G25" s="63" t="str">
        <x:f>IF($F25="","",IFERROR(INDEX('ASIGNACION AUTOMATICA'!$O:$O,MATCH($D25,'ASIGNACION AUTOMATICA'!$N:$N,0)),""))</x:f>
      </x:c>
      <x:c r="H25" s="63" t="str">
        <x:f>IF($E25="","",IF(COUNTIF('ASIGNACION AUTOMATICA'!$D:$D,$D25)&gt;0,"OCUPADO",IF(COUNTIF('ASIGNACION AUTOMATICA'!$N:$N,$D25)&gt;0,"RESERVADO","LIBRE")))</x:f>
        <x:v>LIBRE</x:v>
      </x:c>
      <x:c r="I25" s="64" t="str">
        <x:f>IFERROR(INDEX('ASIGNACION AUTOMATICA'!$J:$J,MATCH($D25,'ASIGNACION AUTOMATICA'!$D:$D,0)),"")</x:f>
      </x:c>
    </x:row>
    <x:row r="26">
      <x:c r="A26" s="63" t="n">
        <x:v>25</x:v>
      </x:c>
      <x:c r="B26" s="63" t="inlineStr">
        <x:is>
          <x:t xml:space="preserve">A</x:t>
        </x:is>
      </x:c>
      <x:c r="C26" s="63" t="n">
        <x:v>11</x:v>
      </x:c>
      <x:c r="D26" s="63" t="inlineStr">
        <x:is>
          <x:t xml:space="preserve">A11</x:t>
        </x:is>
      </x:c>
      <x:c r="E26" s="63" t="str">
        <x:f>IF(AND($B26="D",$C26&gt;=15,$C26&lt;=27),"NO ASIGNABLE",IF($D26&lt;&gt;"","ASIGNABLE",""))</x:f>
        <x:v>ASIGNABLE</x:v>
      </x:c>
      <x:c r="F26" s="64" t="str">
        <x:f>IFERROR(INDEX('ASIGNACION AUTOMATICA'!$J:$J,MATCH($D26,'ASIGNACION AUTOMATICA'!$N:$N,0)),"")</x:f>
      </x:c>
      <x:c r="G26" s="63" t="str">
        <x:f>IF($F26="","",IFERROR(INDEX('ASIGNACION AUTOMATICA'!$O:$O,MATCH($D26,'ASIGNACION AUTOMATICA'!$N:$N,0)),""))</x:f>
      </x:c>
      <x:c r="H26" s="63" t="str">
        <x:f>IF($E26="","",IF(COUNTIF('ASIGNACION AUTOMATICA'!$D:$D,$D26)&gt;0,"OCUPADO",IF(COUNTIF('ASIGNACION AUTOMATICA'!$N:$N,$D26)&gt;0,"RESERVADO","LIBRE")))</x:f>
        <x:v>LIBRE</x:v>
      </x:c>
      <x:c r="I26" s="64" t="str">
        <x:f>IFERROR(INDEX('ASIGNACION AUTOMATICA'!$J:$J,MATCH($D26,'ASIGNACION AUTOMATICA'!$D:$D,0)),"")</x:f>
      </x:c>
    </x:row>
    <x:row r="27">
      <x:c r="A27" s="63" t="n">
        <x:v>26</x:v>
      </x:c>
      <x:c r="B27" s="63" t="inlineStr">
        <x:is>
          <x:t xml:space="preserve">A</x:t>
        </x:is>
      </x:c>
      <x:c r="C27" s="63" t="n">
        <x:v>36</x:v>
      </x:c>
      <x:c r="D27" s="63" t="inlineStr">
        <x:is>
          <x:t xml:space="preserve">A36</x:t>
        </x:is>
      </x:c>
      <x:c r="E27" s="63" t="str">
        <x:f>IF(AND($B27="D",$C27&gt;=15,$C27&lt;=27),"NO ASIGNABLE",IF($D27&lt;&gt;"","ASIGNABLE",""))</x:f>
        <x:v>ASIGNABLE</x:v>
      </x:c>
      <x:c r="F27" s="64" t="str">
        <x:f>IFERROR(INDEX('ASIGNACION AUTOMATICA'!$J:$J,MATCH($D27,'ASIGNACION AUTOMATICA'!$N:$N,0)),"")</x:f>
      </x:c>
      <x:c r="G27" s="63" t="str">
        <x:f>IF($F27="","",IFERROR(INDEX('ASIGNACION AUTOMATICA'!$O:$O,MATCH($D27,'ASIGNACION AUTOMATICA'!$N:$N,0)),""))</x:f>
      </x:c>
      <x:c r="H27" s="63" t="str">
        <x:f>IF($E27="","",IF(COUNTIF('ASIGNACION AUTOMATICA'!$D:$D,$D27)&gt;0,"OCUPADO",IF(COUNTIF('ASIGNACION AUTOMATICA'!$N:$N,$D27)&gt;0,"RESERVADO","LIBRE")))</x:f>
        <x:v>LIBRE</x:v>
      </x:c>
      <x:c r="I27" s="64" t="str">
        <x:f>IFERROR(INDEX('ASIGNACION AUTOMATICA'!$J:$J,MATCH($D27,'ASIGNACION AUTOMATICA'!$D:$D,0)),"")</x:f>
      </x:c>
    </x:row>
    <x:row r="28">
      <x:c r="A28" s="63" t="n">
        <x:v>27</x:v>
      </x:c>
      <x:c r="B28" s="63" t="inlineStr">
        <x:is>
          <x:t xml:space="preserve">A</x:t>
        </x:is>
      </x:c>
      <x:c r="C28" s="63" t="n">
        <x:v>10</x:v>
      </x:c>
      <x:c r="D28" s="63" t="inlineStr">
        <x:is>
          <x:t xml:space="preserve">A10</x:t>
        </x:is>
      </x:c>
      <x:c r="E28" s="63" t="str">
        <x:f>IF(AND($B28="D",$C28&gt;=15,$C28&lt;=27),"NO ASIGNABLE",IF($D28&lt;&gt;"","ASIGNABLE",""))</x:f>
        <x:v>ASIGNABLE</x:v>
      </x:c>
      <x:c r="F28" s="64" t="str">
        <x:f>IFERROR(INDEX('ASIGNACION AUTOMATICA'!$J:$J,MATCH($D28,'ASIGNACION AUTOMATICA'!$N:$N,0)),"")</x:f>
      </x:c>
      <x:c r="G28" s="63" t="str">
        <x:f>IF($F28="","",IFERROR(INDEX('ASIGNACION AUTOMATICA'!$O:$O,MATCH($D28,'ASIGNACION AUTOMATICA'!$N:$N,0)),""))</x:f>
      </x:c>
      <x:c r="H28" s="63" t="str">
        <x:f>IF($E28="","",IF(COUNTIF('ASIGNACION AUTOMATICA'!$D:$D,$D28)&gt;0,"OCUPADO",IF(COUNTIF('ASIGNACION AUTOMATICA'!$N:$N,$D28)&gt;0,"RESERVADO","LIBRE")))</x:f>
        <x:v>LIBRE</x:v>
      </x:c>
      <x:c r="I28" s="64" t="str">
        <x:f>IFERROR(INDEX('ASIGNACION AUTOMATICA'!$J:$J,MATCH($D28,'ASIGNACION AUTOMATICA'!$D:$D,0)),"")</x:f>
      </x:c>
    </x:row>
    <x:row r="29">
      <x:c r="A29" s="63" t="n">
        <x:v>28</x:v>
      </x:c>
      <x:c r="B29" s="63" t="inlineStr">
        <x:is>
          <x:t xml:space="preserve">A</x:t>
        </x:is>
      </x:c>
      <x:c r="C29" s="63" t="n">
        <x:v>37</x:v>
      </x:c>
      <x:c r="D29" s="63" t="inlineStr">
        <x:is>
          <x:t xml:space="preserve">A37</x:t>
        </x:is>
      </x:c>
      <x:c r="E29" s="63" t="str">
        <x:f>IF(AND($B29="D",$C29&gt;=15,$C29&lt;=27),"NO ASIGNABLE",IF($D29&lt;&gt;"","ASIGNABLE",""))</x:f>
        <x:v>ASIGNABLE</x:v>
      </x:c>
      <x:c r="F29" s="64" t="str">
        <x:f>IFERROR(INDEX('ASIGNACION AUTOMATICA'!$J:$J,MATCH($D29,'ASIGNACION AUTOMATICA'!$N:$N,0)),"")</x:f>
      </x:c>
      <x:c r="G29" s="63" t="str">
        <x:f>IF($F29="","",IFERROR(INDEX('ASIGNACION AUTOMATICA'!$O:$O,MATCH($D29,'ASIGNACION AUTOMATICA'!$N:$N,0)),""))</x:f>
      </x:c>
      <x:c r="H29" s="63" t="str">
        <x:f>IF($E29="","",IF(COUNTIF('ASIGNACION AUTOMATICA'!$D:$D,$D29)&gt;0,"OCUPADO",IF(COUNTIF('ASIGNACION AUTOMATICA'!$N:$N,$D29)&gt;0,"RESERVADO","LIBRE")))</x:f>
        <x:v>LIBRE</x:v>
      </x:c>
      <x:c r="I29" s="64" t="str">
        <x:f>IFERROR(INDEX('ASIGNACION AUTOMATICA'!$J:$J,MATCH($D29,'ASIGNACION AUTOMATICA'!$D:$D,0)),"")</x:f>
      </x:c>
    </x:row>
    <x:row r="30">
      <x:c r="A30" s="63" t="n">
        <x:v>29</x:v>
      </x:c>
      <x:c r="B30" s="63" t="inlineStr">
        <x:is>
          <x:t xml:space="preserve">A</x:t>
        </x:is>
      </x:c>
      <x:c r="C30" s="63" t="n">
        <x:v>9</x:v>
      </x:c>
      <x:c r="D30" s="63" t="inlineStr">
        <x:is>
          <x:t xml:space="preserve">A9</x:t>
        </x:is>
      </x:c>
      <x:c r="E30" s="63" t="str">
        <x:f>IF(AND($B30="D",$C30&gt;=15,$C30&lt;=27),"NO ASIGNABLE",IF($D30&lt;&gt;"","ASIGNABLE",""))</x:f>
        <x:v>ASIGNABLE</x:v>
      </x:c>
      <x:c r="F30" s="64" t="str">
        <x:f>IFERROR(INDEX('ASIGNACION AUTOMATICA'!$J:$J,MATCH($D30,'ASIGNACION AUTOMATICA'!$N:$N,0)),"")</x:f>
      </x:c>
      <x:c r="G30" s="63" t="str">
        <x:f>IF($F30="","",IFERROR(INDEX('ASIGNACION AUTOMATICA'!$O:$O,MATCH($D30,'ASIGNACION AUTOMATICA'!$N:$N,0)),""))</x:f>
      </x:c>
      <x:c r="H30" s="63" t="str">
        <x:f>IF($E30="","",IF(COUNTIF('ASIGNACION AUTOMATICA'!$D:$D,$D30)&gt;0,"OCUPADO",IF(COUNTIF('ASIGNACION AUTOMATICA'!$N:$N,$D30)&gt;0,"RESERVADO","LIBRE")))</x:f>
        <x:v>LIBRE</x:v>
      </x:c>
      <x:c r="I30" s="64" t="str">
        <x:f>IFERROR(INDEX('ASIGNACION AUTOMATICA'!$J:$J,MATCH($D30,'ASIGNACION AUTOMATICA'!$D:$D,0)),"")</x:f>
      </x:c>
    </x:row>
    <x:row r="31">
      <x:c r="A31" s="63" t="n">
        <x:v>30</x:v>
      </x:c>
      <x:c r="B31" s="63" t="inlineStr">
        <x:is>
          <x:t xml:space="preserve">A</x:t>
        </x:is>
      </x:c>
      <x:c r="C31" s="63" t="n">
        <x:v>38</x:v>
      </x:c>
      <x:c r="D31" s="63" t="inlineStr">
        <x:is>
          <x:t xml:space="preserve">A38</x:t>
        </x:is>
      </x:c>
      <x:c r="E31" s="63" t="str">
        <x:f>IF(AND($B31="D",$C31&gt;=15,$C31&lt;=27),"NO ASIGNABLE",IF($D31&lt;&gt;"","ASIGNABLE",""))</x:f>
        <x:v>ASIGNABLE</x:v>
      </x:c>
      <x:c r="F31" s="64" t="str">
        <x:f>IFERROR(INDEX('ASIGNACION AUTOMATICA'!$J:$J,MATCH($D31,'ASIGNACION AUTOMATICA'!$N:$N,0)),"")</x:f>
      </x:c>
      <x:c r="G31" s="63" t="str">
        <x:f>IF($F31="","",IFERROR(INDEX('ASIGNACION AUTOMATICA'!$O:$O,MATCH($D31,'ASIGNACION AUTOMATICA'!$N:$N,0)),""))</x:f>
      </x:c>
      <x:c r="H31" s="63" t="str">
        <x:f>IF($E31="","",IF(COUNTIF('ASIGNACION AUTOMATICA'!$D:$D,$D31)&gt;0,"OCUPADO",IF(COUNTIF('ASIGNACION AUTOMATICA'!$N:$N,$D31)&gt;0,"RESERVADO","LIBRE")))</x:f>
        <x:v>LIBRE</x:v>
      </x:c>
      <x:c r="I31" s="64" t="str">
        <x:f>IFERROR(INDEX('ASIGNACION AUTOMATICA'!$J:$J,MATCH($D31,'ASIGNACION AUTOMATICA'!$D:$D,0)),"")</x:f>
      </x:c>
    </x:row>
    <x:row r="32">
      <x:c r="A32" s="63" t="n">
        <x:v>31</x:v>
      </x:c>
      <x:c r="B32" s="63" t="inlineStr">
        <x:is>
          <x:t xml:space="preserve">A</x:t>
        </x:is>
      </x:c>
      <x:c r="C32" s="63" t="n">
        <x:v>8</x:v>
      </x:c>
      <x:c r="D32" s="63" t="inlineStr">
        <x:is>
          <x:t xml:space="preserve">A8</x:t>
        </x:is>
      </x:c>
      <x:c r="E32" s="63" t="str">
        <x:f>IF(AND($B32="D",$C32&gt;=15,$C32&lt;=27),"NO ASIGNABLE",IF($D32&lt;&gt;"","ASIGNABLE",""))</x:f>
        <x:v>ASIGNABLE</x:v>
      </x:c>
      <x:c r="F32" s="64" t="str">
        <x:f>IFERROR(INDEX('ASIGNACION AUTOMATICA'!$J:$J,MATCH($D32,'ASIGNACION AUTOMATICA'!$N:$N,0)),"")</x:f>
      </x:c>
      <x:c r="G32" s="63" t="str">
        <x:f>IF($F32="","",IFERROR(INDEX('ASIGNACION AUTOMATICA'!$O:$O,MATCH($D32,'ASIGNACION AUTOMATICA'!$N:$N,0)),""))</x:f>
      </x:c>
      <x:c r="H32" s="63" t="str">
        <x:f>IF($E32="","",IF(COUNTIF('ASIGNACION AUTOMATICA'!$D:$D,$D32)&gt;0,"OCUPADO",IF(COUNTIF('ASIGNACION AUTOMATICA'!$N:$N,$D32)&gt;0,"RESERVADO","LIBRE")))</x:f>
        <x:v>LIBRE</x:v>
      </x:c>
      <x:c r="I32" s="64" t="str">
        <x:f>IFERROR(INDEX('ASIGNACION AUTOMATICA'!$J:$J,MATCH($D32,'ASIGNACION AUTOMATICA'!$D:$D,0)),"")</x:f>
      </x:c>
    </x:row>
    <x:row r="33">
      <x:c r="A33" s="63" t="n">
        <x:v>32</x:v>
      </x:c>
      <x:c r="B33" s="63" t="inlineStr">
        <x:is>
          <x:t xml:space="preserve">A</x:t>
        </x:is>
      </x:c>
      <x:c r="C33" s="63" t="n">
        <x:v>39</x:v>
      </x:c>
      <x:c r="D33" s="63" t="inlineStr">
        <x:is>
          <x:t xml:space="preserve">A39</x:t>
        </x:is>
      </x:c>
      <x:c r="E33" s="63" t="str">
        <x:f>IF(AND($B33="D",$C33&gt;=15,$C33&lt;=27),"NO ASIGNABLE",IF($D33&lt;&gt;"","ASIGNABLE",""))</x:f>
        <x:v>ASIGNABLE</x:v>
      </x:c>
      <x:c r="F33" s="64" t="str">
        <x:f>IFERROR(INDEX('ASIGNACION AUTOMATICA'!$J:$J,MATCH($D33,'ASIGNACION AUTOMATICA'!$N:$N,0)),"")</x:f>
      </x:c>
      <x:c r="G33" s="63" t="str">
        <x:f>IF($F33="","",IFERROR(INDEX('ASIGNACION AUTOMATICA'!$O:$O,MATCH($D33,'ASIGNACION AUTOMATICA'!$N:$N,0)),""))</x:f>
      </x:c>
      <x:c r="H33" s="63" t="str">
        <x:f>IF($E33="","",IF(COUNTIF('ASIGNACION AUTOMATICA'!$D:$D,$D33)&gt;0,"OCUPADO",IF(COUNTIF('ASIGNACION AUTOMATICA'!$N:$N,$D33)&gt;0,"RESERVADO","LIBRE")))</x:f>
        <x:v>LIBRE</x:v>
      </x:c>
      <x:c r="I33" s="64" t="str">
        <x:f>IFERROR(INDEX('ASIGNACION AUTOMATICA'!$J:$J,MATCH($D33,'ASIGNACION AUTOMATICA'!$D:$D,0)),"")</x:f>
      </x:c>
    </x:row>
    <x:row r="34">
      <x:c r="A34" s="63" t="n">
        <x:v>33</x:v>
      </x:c>
      <x:c r="B34" s="63" t="inlineStr">
        <x:is>
          <x:t xml:space="preserve">A</x:t>
        </x:is>
      </x:c>
      <x:c r="C34" s="63" t="n">
        <x:v>7</x:v>
      </x:c>
      <x:c r="D34" s="63" t="inlineStr">
        <x:is>
          <x:t xml:space="preserve">A7</x:t>
        </x:is>
      </x:c>
      <x:c r="E34" s="63" t="str">
        <x:f>IF(AND($B34="D",$C34&gt;=15,$C34&lt;=27),"NO ASIGNABLE",IF($D34&lt;&gt;"","ASIGNABLE",""))</x:f>
        <x:v>ASIGNABLE</x:v>
      </x:c>
      <x:c r="F34" s="64" t="str">
        <x:f>IFERROR(INDEX('ASIGNACION AUTOMATICA'!$J:$J,MATCH($D34,'ASIGNACION AUTOMATICA'!$N:$N,0)),"")</x:f>
      </x:c>
      <x:c r="G34" s="63" t="str">
        <x:f>IF($F34="","",IFERROR(INDEX('ASIGNACION AUTOMATICA'!$O:$O,MATCH($D34,'ASIGNACION AUTOMATICA'!$N:$N,0)),""))</x:f>
      </x:c>
      <x:c r="H34" s="63" t="str">
        <x:f>IF($E34="","",IF(COUNTIF('ASIGNACION AUTOMATICA'!$D:$D,$D34)&gt;0,"OCUPADO",IF(COUNTIF('ASIGNACION AUTOMATICA'!$N:$N,$D34)&gt;0,"RESERVADO","LIBRE")))</x:f>
        <x:v>LIBRE</x:v>
      </x:c>
      <x:c r="I34" s="64" t="str">
        <x:f>IFERROR(INDEX('ASIGNACION AUTOMATICA'!$J:$J,MATCH($D34,'ASIGNACION AUTOMATICA'!$D:$D,0)),"")</x:f>
      </x:c>
    </x:row>
    <x:row r="35">
      <x:c r="A35" s="63" t="n">
        <x:v>34</x:v>
      </x:c>
      <x:c r="B35" s="63" t="inlineStr">
        <x:is>
          <x:t xml:space="preserve">A</x:t>
        </x:is>
      </x:c>
      <x:c r="C35" s="63" t="n">
        <x:v>6</x:v>
      </x:c>
      <x:c r="D35" s="63" t="inlineStr">
        <x:is>
          <x:t xml:space="preserve">A6</x:t>
        </x:is>
      </x:c>
      <x:c r="E35" s="63" t="str">
        <x:f>IF(AND($B35="D",$C35&gt;=15,$C35&lt;=27),"NO ASIGNABLE",IF($D35&lt;&gt;"","ASIGNABLE",""))</x:f>
        <x:v>ASIGNABLE</x:v>
      </x:c>
      <x:c r="F35" s="64" t="str">
        <x:f>IFERROR(INDEX('ASIGNACION AUTOMATICA'!$J:$J,MATCH($D35,'ASIGNACION AUTOMATICA'!$N:$N,0)),"")</x:f>
      </x:c>
      <x:c r="G35" s="63" t="str">
        <x:f>IF($F35="","",IFERROR(INDEX('ASIGNACION AUTOMATICA'!$O:$O,MATCH($D35,'ASIGNACION AUTOMATICA'!$N:$N,0)),""))</x:f>
      </x:c>
      <x:c r="H35" s="63" t="str">
        <x:f>IF($E35="","",IF(COUNTIF('ASIGNACION AUTOMATICA'!$D:$D,$D35)&gt;0,"OCUPADO",IF(COUNTIF('ASIGNACION AUTOMATICA'!$N:$N,$D35)&gt;0,"RESERVADO","LIBRE")))</x:f>
        <x:v>LIBRE</x:v>
      </x:c>
      <x:c r="I35" s="64" t="str">
        <x:f>IFERROR(INDEX('ASIGNACION AUTOMATICA'!$J:$J,MATCH($D35,'ASIGNACION AUTOMATICA'!$D:$D,0)),"")</x:f>
      </x:c>
    </x:row>
    <x:row r="36">
      <x:c r="A36" s="63" t="n">
        <x:v>35</x:v>
      </x:c>
      <x:c r="B36" s="63" t="inlineStr">
        <x:is>
          <x:t xml:space="preserve">A</x:t>
        </x:is>
      </x:c>
      <x:c r="C36" s="63" t="n">
        <x:v>5</x:v>
      </x:c>
      <x:c r="D36" s="63" t="inlineStr">
        <x:is>
          <x:t xml:space="preserve">A5</x:t>
        </x:is>
      </x:c>
      <x:c r="E36" s="63" t="str">
        <x:f>IF(AND($B36="D",$C36&gt;=15,$C36&lt;=27),"NO ASIGNABLE",IF($D36&lt;&gt;"","ASIGNABLE",""))</x:f>
        <x:v>ASIGNABLE</x:v>
      </x:c>
      <x:c r="F36" s="64" t="str">
        <x:f>IFERROR(INDEX('ASIGNACION AUTOMATICA'!$J:$J,MATCH($D36,'ASIGNACION AUTOMATICA'!$N:$N,0)),"")</x:f>
      </x:c>
      <x:c r="G36" s="63" t="str">
        <x:f>IF($F36="","",IFERROR(INDEX('ASIGNACION AUTOMATICA'!$O:$O,MATCH($D36,'ASIGNACION AUTOMATICA'!$N:$N,0)),""))</x:f>
      </x:c>
      <x:c r="H36" s="63" t="str">
        <x:f>IF($E36="","",IF(COUNTIF('ASIGNACION AUTOMATICA'!$D:$D,$D36)&gt;0,"OCUPADO",IF(COUNTIF('ASIGNACION AUTOMATICA'!$N:$N,$D36)&gt;0,"RESERVADO","LIBRE")))</x:f>
        <x:v>LIBRE</x:v>
      </x:c>
      <x:c r="I36" s="64" t="str">
        <x:f>IFERROR(INDEX('ASIGNACION AUTOMATICA'!$J:$J,MATCH($D36,'ASIGNACION AUTOMATICA'!$D:$D,0)),"")</x:f>
      </x:c>
    </x:row>
    <x:row r="37">
      <x:c r="A37" s="63" t="n">
        <x:v>36</x:v>
      </x:c>
      <x:c r="B37" s="63" t="inlineStr">
        <x:is>
          <x:t xml:space="preserve">A</x:t>
        </x:is>
      </x:c>
      <x:c r="C37" s="63" t="n">
        <x:v>4</x:v>
      </x:c>
      <x:c r="D37" s="63" t="inlineStr">
        <x:is>
          <x:t xml:space="preserve">A4</x:t>
        </x:is>
      </x:c>
      <x:c r="E37" s="63" t="str">
        <x:f>IF(AND($B37="D",$C37&gt;=15,$C37&lt;=27),"NO ASIGNABLE",IF($D37&lt;&gt;"","ASIGNABLE",""))</x:f>
        <x:v>ASIGNABLE</x:v>
      </x:c>
      <x:c r="F37" s="64" t="str">
        <x:f>IFERROR(INDEX('ASIGNACION AUTOMATICA'!$J:$J,MATCH($D37,'ASIGNACION AUTOMATICA'!$N:$N,0)),"")</x:f>
      </x:c>
      <x:c r="G37" s="63" t="str">
        <x:f>IF($F37="","",IFERROR(INDEX('ASIGNACION AUTOMATICA'!$O:$O,MATCH($D37,'ASIGNACION AUTOMATICA'!$N:$N,0)),""))</x:f>
      </x:c>
      <x:c r="H37" s="63" t="str">
        <x:f>IF($E37="","",IF(COUNTIF('ASIGNACION AUTOMATICA'!$D:$D,$D37)&gt;0,"OCUPADO",IF(COUNTIF('ASIGNACION AUTOMATICA'!$N:$N,$D37)&gt;0,"RESERVADO","LIBRE")))</x:f>
        <x:v>LIBRE</x:v>
      </x:c>
      <x:c r="I37" s="64" t="str">
        <x:f>IFERROR(INDEX('ASIGNACION AUTOMATICA'!$J:$J,MATCH($D37,'ASIGNACION AUTOMATICA'!$D:$D,0)),"")</x:f>
      </x:c>
    </x:row>
    <x:row r="38">
      <x:c r="A38" s="63" t="n">
        <x:v>37</x:v>
      </x:c>
      <x:c r="B38" s="63" t="inlineStr">
        <x:is>
          <x:t xml:space="preserve">A</x:t>
        </x:is>
      </x:c>
      <x:c r="C38" s="63" t="n">
        <x:v>3</x:v>
      </x:c>
      <x:c r="D38" s="63" t="inlineStr">
        <x:is>
          <x:t xml:space="preserve">A3</x:t>
        </x:is>
      </x:c>
      <x:c r="E38" s="63" t="str">
        <x:f>IF(AND($B38="D",$C38&gt;=15,$C38&lt;=27),"NO ASIGNABLE",IF($D38&lt;&gt;"","ASIGNABLE",""))</x:f>
        <x:v>ASIGNABLE</x:v>
      </x:c>
      <x:c r="F38" s="64" t="str">
        <x:f>IFERROR(INDEX('ASIGNACION AUTOMATICA'!$J:$J,MATCH($D38,'ASIGNACION AUTOMATICA'!$N:$N,0)),"")</x:f>
      </x:c>
      <x:c r="G38" s="63" t="str">
        <x:f>IF($F38="","",IFERROR(INDEX('ASIGNACION AUTOMATICA'!$O:$O,MATCH($D38,'ASIGNACION AUTOMATICA'!$N:$N,0)),""))</x:f>
      </x:c>
      <x:c r="H38" s="63" t="str">
        <x:f>IF($E38="","",IF(COUNTIF('ASIGNACION AUTOMATICA'!$D:$D,$D38)&gt;0,"OCUPADO",IF(COUNTIF('ASIGNACION AUTOMATICA'!$N:$N,$D38)&gt;0,"RESERVADO","LIBRE")))</x:f>
        <x:v>LIBRE</x:v>
      </x:c>
      <x:c r="I38" s="64" t="str">
        <x:f>IFERROR(INDEX('ASIGNACION AUTOMATICA'!$J:$J,MATCH($D38,'ASIGNACION AUTOMATICA'!$D:$D,0)),"")</x:f>
      </x:c>
    </x:row>
    <x:row r="39">
      <x:c r="A39" s="63" t="n">
        <x:v>38</x:v>
      </x:c>
      <x:c r="B39" s="63" t="inlineStr">
        <x:is>
          <x:t xml:space="preserve">A</x:t>
        </x:is>
      </x:c>
      <x:c r="C39" s="63" t="n">
        <x:v>2</x:v>
      </x:c>
      <x:c r="D39" s="63" t="inlineStr">
        <x:is>
          <x:t xml:space="preserve">A2</x:t>
        </x:is>
      </x:c>
      <x:c r="E39" s="63" t="str">
        <x:f>IF(AND($B39="D",$C39&gt;=15,$C39&lt;=27),"NO ASIGNABLE",IF($D39&lt;&gt;"","ASIGNABLE",""))</x:f>
        <x:v>ASIGNABLE</x:v>
      </x:c>
      <x:c r="F39" s="64" t="str">
        <x:f>IFERROR(INDEX('ASIGNACION AUTOMATICA'!$J:$J,MATCH($D39,'ASIGNACION AUTOMATICA'!$N:$N,0)),"")</x:f>
      </x:c>
      <x:c r="G39" s="63" t="str">
        <x:f>IF($F39="","",IFERROR(INDEX('ASIGNACION AUTOMATICA'!$O:$O,MATCH($D39,'ASIGNACION AUTOMATICA'!$N:$N,0)),""))</x:f>
      </x:c>
      <x:c r="H39" s="63" t="str">
        <x:f>IF($E39="","",IF(COUNTIF('ASIGNACION AUTOMATICA'!$D:$D,$D39)&gt;0,"OCUPADO",IF(COUNTIF('ASIGNACION AUTOMATICA'!$N:$N,$D39)&gt;0,"RESERVADO","LIBRE")))</x:f>
        <x:v>LIBRE</x:v>
      </x:c>
      <x:c r="I39" s="64" t="str">
        <x:f>IFERROR(INDEX('ASIGNACION AUTOMATICA'!$J:$J,MATCH($D39,'ASIGNACION AUTOMATICA'!$D:$D,0)),"")</x:f>
      </x:c>
    </x:row>
    <x:row r="40">
      <x:c r="A40" s="63" t="n">
        <x:v>39</x:v>
      </x:c>
      <x:c r="B40" s="63" t="inlineStr">
        <x:is>
          <x:t xml:space="preserve">A</x:t>
        </x:is>
      </x:c>
      <x:c r="C40" s="63" t="n">
        <x:v>1</x:v>
      </x:c>
      <x:c r="D40" s="63" t="inlineStr">
        <x:is>
          <x:t xml:space="preserve">A1</x:t>
        </x:is>
      </x:c>
      <x:c r="E40" s="63" t="str">
        <x:f>IF(AND($B40="D",$C40&gt;=15,$C40&lt;=27),"NO ASIGNABLE",IF($D40&lt;&gt;"","ASIGNABLE",""))</x:f>
        <x:v>ASIGNABLE</x:v>
      </x:c>
      <x:c r="F40" s="64" t="str">
        <x:f>IFERROR(INDEX('ASIGNACION AUTOMATICA'!$J:$J,MATCH($D40,'ASIGNACION AUTOMATICA'!$N:$N,0)),"")</x:f>
      </x:c>
      <x:c r="G40" s="63" t="str">
        <x:f>IF($F40="","",IFERROR(INDEX('ASIGNACION AUTOMATICA'!$O:$O,MATCH($D40,'ASIGNACION AUTOMATICA'!$N:$N,0)),""))</x:f>
      </x:c>
      <x:c r="H40" s="63" t="str">
        <x:f>IF($E40="","",IF(COUNTIF('ASIGNACION AUTOMATICA'!$D:$D,$D40)&gt;0,"OCUPADO",IF(COUNTIF('ASIGNACION AUTOMATICA'!$N:$N,$D40)&gt;0,"RESERVADO","LIBRE")))</x:f>
        <x:v>LIBRE</x:v>
      </x:c>
      <x:c r="I40" s="64" t="str">
        <x:f>IFERROR(INDEX('ASIGNACION AUTOMATICA'!$J:$J,MATCH($D40,'ASIGNACION AUTOMATICA'!$D:$D,0)),"")</x:f>
      </x:c>
    </x:row>
    <x:row r="41">
      <x:c r="A41" s="61" t="n">
        <x:v>40</x:v>
      </x:c>
      <x:c r="B41" s="61" t="inlineStr">
        <x:is>
          <x:t xml:space="preserve">B</x:t>
        </x:is>
      </x:c>
      <x:c r="C41" s="61" t="n">
        <x:v>23</x:v>
      </x:c>
      <x:c r="D41" s="61" t="inlineStr">
        <x:is>
          <x:t xml:space="preserve">B23</x:t>
        </x:is>
      </x:c>
      <x:c r="E41" s="61" t="str">
        <x:f>IF(AND($B41="D",$C41&gt;=15,$C41&lt;=27),"NO ASIGNABLE",IF($D41&lt;&gt;"","ASIGNABLE",""))</x:f>
        <x:v>ASIGNABLE</x:v>
      </x:c>
      <x:c r="F41" s="65" t="str">
        <x:f>IFERROR(INDEX('ASIGNACION AUTOMATICA'!$J:$J,MATCH($D41,'ASIGNACION AUTOMATICA'!$N:$N,0)),"")</x:f>
      </x:c>
      <x:c r="G41" s="61" t="str">
        <x:f>IF($F41="","",IFERROR(INDEX('ASIGNACION AUTOMATICA'!$O:$O,MATCH($D41,'ASIGNACION AUTOMATICA'!$N:$N,0)),""))</x:f>
      </x:c>
      <x:c r="H41" s="61" t="str">
        <x:f>IF($E41="","",IF(COUNTIF('ASIGNACION AUTOMATICA'!$D:$D,$D41)&gt;0,"OCUPADO",IF(COUNTIF('ASIGNACION AUTOMATICA'!$N:$N,$D41)&gt;0,"RESERVADO","LIBRE")))</x:f>
        <x:v>LIBRE</x:v>
      </x:c>
      <x:c r="I41" s="65" t="str">
        <x:f>IFERROR(INDEX('ASIGNACION AUTOMATICA'!$J:$J,MATCH($D41,'ASIGNACION AUTOMATICA'!$D:$D,0)),"")</x:f>
      </x:c>
    </x:row>
    <x:row r="42">
      <x:c r="A42" s="63" t="n">
        <x:v>41</x:v>
      </x:c>
      <x:c r="B42" s="63" t="inlineStr">
        <x:is>
          <x:t xml:space="preserve">B</x:t>
        </x:is>
      </x:c>
      <x:c r="C42" s="63" t="n">
        <x:v>24</x:v>
      </x:c>
      <x:c r="D42" s="63" t="inlineStr">
        <x:is>
          <x:t xml:space="preserve">B24</x:t>
        </x:is>
      </x:c>
      <x:c r="E42" s="63" t="str">
        <x:f>IF(AND($B42="D",$C42&gt;=15,$C42&lt;=27),"NO ASIGNABLE",IF($D42&lt;&gt;"","ASIGNABLE",""))</x:f>
        <x:v>ASIGNABLE</x:v>
      </x:c>
      <x:c r="F42" s="64" t="str">
        <x:f>IFERROR(INDEX('ASIGNACION AUTOMATICA'!$J:$J,MATCH($D42,'ASIGNACION AUTOMATICA'!$N:$N,0)),"")</x:f>
      </x:c>
      <x:c r="G42" s="63" t="str">
        <x:f>IF($F42="","",IFERROR(INDEX('ASIGNACION AUTOMATICA'!$O:$O,MATCH($D42,'ASIGNACION AUTOMATICA'!$N:$N,0)),""))</x:f>
      </x:c>
      <x:c r="H42" s="63" t="str">
        <x:f>IF($E42="","",IF(COUNTIF('ASIGNACION AUTOMATICA'!$D:$D,$D42)&gt;0,"OCUPADO",IF(COUNTIF('ASIGNACION AUTOMATICA'!$N:$N,$D42)&gt;0,"RESERVADO","LIBRE")))</x:f>
        <x:v>LIBRE</x:v>
      </x:c>
      <x:c r="I42" s="64" t="str">
        <x:f>IFERROR(INDEX('ASIGNACION AUTOMATICA'!$J:$J,MATCH($D42,'ASIGNACION AUTOMATICA'!$D:$D,0)),"")</x:f>
      </x:c>
    </x:row>
    <x:row r="43">
      <x:c r="A43" s="61" t="n">
        <x:v>42</x:v>
      </x:c>
      <x:c r="B43" s="61" t="inlineStr">
        <x:is>
          <x:t xml:space="preserve">B</x:t>
        </x:is>
      </x:c>
      <x:c r="C43" s="61" t="n">
        <x:v>22</x:v>
      </x:c>
      <x:c r="D43" s="61" t="inlineStr">
        <x:is>
          <x:t xml:space="preserve">B22</x:t>
        </x:is>
      </x:c>
      <x:c r="E43" s="61" t="str">
        <x:f>IF(AND($B43="D",$C43&gt;=15,$C43&lt;=27),"NO ASIGNABLE",IF($D43&lt;&gt;"","ASIGNABLE",""))</x:f>
        <x:v>ASIGNABLE</x:v>
      </x:c>
      <x:c r="F43" s="65" t="str">
        <x:f>IFERROR(INDEX('ASIGNACION AUTOMATICA'!$J:$J,MATCH($D43,'ASIGNACION AUTOMATICA'!$N:$N,0)),"")</x:f>
      </x:c>
      <x:c r="G43" s="61" t="str">
        <x:f>IF($F43="","",IFERROR(INDEX('ASIGNACION AUTOMATICA'!$O:$O,MATCH($D43,'ASIGNACION AUTOMATICA'!$N:$N,0)),""))</x:f>
      </x:c>
      <x:c r="H43" s="61" t="str">
        <x:f>IF($E43="","",IF(COUNTIF('ASIGNACION AUTOMATICA'!$D:$D,$D43)&gt;0,"OCUPADO",IF(COUNTIF('ASIGNACION AUTOMATICA'!$N:$N,$D43)&gt;0,"RESERVADO","LIBRE")))</x:f>
        <x:v>LIBRE</x:v>
      </x:c>
      <x:c r="I43" s="65" t="str">
        <x:f>IFERROR(INDEX('ASIGNACION AUTOMATICA'!$J:$J,MATCH($D43,'ASIGNACION AUTOMATICA'!$D:$D,0)),"")</x:f>
      </x:c>
    </x:row>
    <x:row r="44">
      <x:c r="A44" s="61" t="n">
        <x:v>43</x:v>
      </x:c>
      <x:c r="B44" s="61" t="inlineStr">
        <x:is>
          <x:t xml:space="preserve">B</x:t>
        </x:is>
      </x:c>
      <x:c r="C44" s="61" t="n">
        <x:v>25</x:v>
      </x:c>
      <x:c r="D44" s="61" t="inlineStr">
        <x:is>
          <x:t xml:space="preserve">B25</x:t>
        </x:is>
      </x:c>
      <x:c r="E44" s="61" t="str">
        <x:f>IF(AND($B44="D",$C44&gt;=15,$C44&lt;=27),"NO ASIGNABLE",IF($D44&lt;&gt;"","ASIGNABLE",""))</x:f>
        <x:v>ASIGNABLE</x:v>
      </x:c>
      <x:c r="F44" s="65" t="str">
        <x:f>IFERROR(INDEX('ASIGNACION AUTOMATICA'!$J:$J,MATCH($D44,'ASIGNACION AUTOMATICA'!$N:$N,0)),"")</x:f>
      </x:c>
      <x:c r="G44" s="61" t="str">
        <x:f>IF($F44="","",IFERROR(INDEX('ASIGNACION AUTOMATICA'!$O:$O,MATCH($D44,'ASIGNACION AUTOMATICA'!$N:$N,0)),""))</x:f>
      </x:c>
      <x:c r="H44" s="61" t="str">
        <x:f>IF($E44="","",IF(COUNTIF('ASIGNACION AUTOMATICA'!$D:$D,$D44)&gt;0,"OCUPADO",IF(COUNTIF('ASIGNACION AUTOMATICA'!$N:$N,$D44)&gt;0,"RESERVADO","LIBRE")))</x:f>
        <x:v>LIBRE</x:v>
      </x:c>
      <x:c r="I44" s="65" t="str">
        <x:f>IFERROR(INDEX('ASIGNACION AUTOMATICA'!$J:$J,MATCH($D44,'ASIGNACION AUTOMATICA'!$D:$D,0)),"")</x:f>
      </x:c>
    </x:row>
    <x:row r="45">
      <x:c r="A45" s="63" t="n">
        <x:v>44</x:v>
      </x:c>
      <x:c r="B45" s="63" t="inlineStr">
        <x:is>
          <x:t xml:space="preserve">B</x:t>
        </x:is>
      </x:c>
      <x:c r="C45" s="63" t="n">
        <x:v>21</x:v>
      </x:c>
      <x:c r="D45" s="63" t="inlineStr">
        <x:is>
          <x:t xml:space="preserve">B21</x:t>
        </x:is>
      </x:c>
      <x:c r="E45" s="63" t="str">
        <x:f>IF(AND($B45="D",$C45&gt;=15,$C45&lt;=27),"NO ASIGNABLE",IF($D45&lt;&gt;"","ASIGNABLE",""))</x:f>
        <x:v>ASIGNABLE</x:v>
      </x:c>
      <x:c r="F45" s="64" t="str">
        <x:f>IFERROR(INDEX('ASIGNACION AUTOMATICA'!$J:$J,MATCH($D45,'ASIGNACION AUTOMATICA'!$N:$N,0)),"")</x:f>
      </x:c>
      <x:c r="G45" s="63" t="str">
        <x:f>IF($F45="","",IFERROR(INDEX('ASIGNACION AUTOMATICA'!$O:$O,MATCH($D45,'ASIGNACION AUTOMATICA'!$N:$N,0)),""))</x:f>
      </x:c>
      <x:c r="H45" s="63" t="str">
        <x:f>IF($E45="","",IF(COUNTIF('ASIGNACION AUTOMATICA'!$D:$D,$D45)&gt;0,"OCUPADO",IF(COUNTIF('ASIGNACION AUTOMATICA'!$N:$N,$D45)&gt;0,"RESERVADO","LIBRE")))</x:f>
        <x:v>LIBRE</x:v>
      </x:c>
      <x:c r="I45" s="64" t="str">
        <x:f>IFERROR(INDEX('ASIGNACION AUTOMATICA'!$J:$J,MATCH($D45,'ASIGNACION AUTOMATICA'!$D:$D,0)),"")</x:f>
      </x:c>
    </x:row>
    <x:row r="46">
      <x:c r="A46" s="63" t="n">
        <x:v>45</x:v>
      </x:c>
      <x:c r="B46" s="63" t="inlineStr">
        <x:is>
          <x:t xml:space="preserve">B</x:t>
        </x:is>
      </x:c>
      <x:c r="C46" s="63" t="n">
        <x:v>26</x:v>
      </x:c>
      <x:c r="D46" s="63" t="inlineStr">
        <x:is>
          <x:t xml:space="preserve">B26</x:t>
        </x:is>
      </x:c>
      <x:c r="E46" s="63" t="str">
        <x:f>IF(AND($B46="D",$C46&gt;=15,$C46&lt;=27),"NO ASIGNABLE",IF($D46&lt;&gt;"","ASIGNABLE",""))</x:f>
        <x:v>ASIGNABLE</x:v>
      </x:c>
      <x:c r="F46" s="64" t="str">
        <x:f>IFERROR(INDEX('ASIGNACION AUTOMATICA'!$J:$J,MATCH($D46,'ASIGNACION AUTOMATICA'!$N:$N,0)),"")</x:f>
      </x:c>
      <x:c r="G46" s="63" t="str">
        <x:f>IF($F46="","",IFERROR(INDEX('ASIGNACION AUTOMATICA'!$O:$O,MATCH($D46,'ASIGNACION AUTOMATICA'!$N:$N,0)),""))</x:f>
      </x:c>
      <x:c r="H46" s="63" t="str">
        <x:f>IF($E46="","",IF(COUNTIF('ASIGNACION AUTOMATICA'!$D:$D,$D46)&gt;0,"OCUPADO",IF(COUNTIF('ASIGNACION AUTOMATICA'!$N:$N,$D46)&gt;0,"RESERVADO","LIBRE")))</x:f>
        <x:v>LIBRE</x:v>
      </x:c>
      <x:c r="I46" s="64" t="str">
        <x:f>IFERROR(INDEX('ASIGNACION AUTOMATICA'!$J:$J,MATCH($D46,'ASIGNACION AUTOMATICA'!$D:$D,0)),"")</x:f>
      </x:c>
    </x:row>
    <x:row r="47">
      <x:c r="A47" s="61" t="n">
        <x:v>46</x:v>
      </x:c>
      <x:c r="B47" s="61" t="inlineStr">
        <x:is>
          <x:t xml:space="preserve">B</x:t>
        </x:is>
      </x:c>
      <x:c r="C47" s="61" t="n">
        <x:v>20</x:v>
      </x:c>
      <x:c r="D47" s="61" t="inlineStr">
        <x:is>
          <x:t xml:space="preserve">B20</x:t>
        </x:is>
      </x:c>
      <x:c r="E47" s="61" t="str">
        <x:f>IF(AND($B47="D",$C47&gt;=15,$C47&lt;=27),"NO ASIGNABLE",IF($D47&lt;&gt;"","ASIGNABLE",""))</x:f>
        <x:v>ASIGNABLE</x:v>
      </x:c>
      <x:c r="F47" s="65" t="str">
        <x:f>IFERROR(INDEX('ASIGNACION AUTOMATICA'!$J:$J,MATCH($D47,'ASIGNACION AUTOMATICA'!$N:$N,0)),"")</x:f>
      </x:c>
      <x:c r="G47" s="61" t="str">
        <x:f>IF($F47="","",IFERROR(INDEX('ASIGNACION AUTOMATICA'!$O:$O,MATCH($D47,'ASIGNACION AUTOMATICA'!$N:$N,0)),""))</x:f>
      </x:c>
      <x:c r="H47" s="61" t="str">
        <x:f>IF($E47="","",IF(COUNTIF('ASIGNACION AUTOMATICA'!$D:$D,$D47)&gt;0,"OCUPADO",IF(COUNTIF('ASIGNACION AUTOMATICA'!$N:$N,$D47)&gt;0,"RESERVADO","LIBRE")))</x:f>
        <x:v>LIBRE</x:v>
      </x:c>
      <x:c r="I47" s="65" t="str">
        <x:f>IFERROR(INDEX('ASIGNACION AUTOMATICA'!$J:$J,MATCH($D47,'ASIGNACION AUTOMATICA'!$D:$D,0)),"")</x:f>
      </x:c>
    </x:row>
    <x:row r="48">
      <x:c r="A48" s="63" t="n">
        <x:v>47</x:v>
      </x:c>
      <x:c r="B48" s="63" t="inlineStr">
        <x:is>
          <x:t xml:space="preserve">B</x:t>
        </x:is>
      </x:c>
      <x:c r="C48" s="63" t="n">
        <x:v>27</x:v>
      </x:c>
      <x:c r="D48" s="63" t="inlineStr">
        <x:is>
          <x:t xml:space="preserve">B27</x:t>
        </x:is>
      </x:c>
      <x:c r="E48" s="63" t="str">
        <x:f>IF(AND($B48="D",$C48&gt;=15,$C48&lt;=27),"NO ASIGNABLE",IF($D48&lt;&gt;"","ASIGNABLE",""))</x:f>
        <x:v>ASIGNABLE</x:v>
      </x:c>
      <x:c r="F48" s="64" t="str">
        <x:f>IFERROR(INDEX('ASIGNACION AUTOMATICA'!$J:$J,MATCH($D48,'ASIGNACION AUTOMATICA'!$N:$N,0)),"")</x:f>
      </x:c>
      <x:c r="G48" s="63" t="str">
        <x:f>IF($F48="","",IFERROR(INDEX('ASIGNACION AUTOMATICA'!$O:$O,MATCH($D48,'ASIGNACION AUTOMATICA'!$N:$N,0)),""))</x:f>
      </x:c>
      <x:c r="H48" s="63" t="str">
        <x:f>IF($E48="","",IF(COUNTIF('ASIGNACION AUTOMATICA'!$D:$D,$D48)&gt;0,"OCUPADO",IF(COUNTIF('ASIGNACION AUTOMATICA'!$N:$N,$D48)&gt;0,"RESERVADO","LIBRE")))</x:f>
        <x:v>LIBRE</x:v>
      </x:c>
      <x:c r="I48" s="64" t="str">
        <x:f>IFERROR(INDEX('ASIGNACION AUTOMATICA'!$J:$J,MATCH($D48,'ASIGNACION AUTOMATICA'!$D:$D,0)),"")</x:f>
      </x:c>
    </x:row>
    <x:row r="49">
      <x:c r="A49" s="63" t="n">
        <x:v>48</x:v>
      </x:c>
      <x:c r="B49" s="63" t="inlineStr">
        <x:is>
          <x:t xml:space="preserve">B</x:t>
        </x:is>
      </x:c>
      <x:c r="C49" s="63" t="n">
        <x:v>19</x:v>
      </x:c>
      <x:c r="D49" s="63" t="inlineStr">
        <x:is>
          <x:t xml:space="preserve">B19</x:t>
        </x:is>
      </x:c>
      <x:c r="E49" s="63" t="str">
        <x:f>IF(AND($B49="D",$C49&gt;=15,$C49&lt;=27),"NO ASIGNABLE",IF($D49&lt;&gt;"","ASIGNABLE",""))</x:f>
        <x:v>ASIGNABLE</x:v>
      </x:c>
      <x:c r="F49" s="64" t="str">
        <x:f>IFERROR(INDEX('ASIGNACION AUTOMATICA'!$J:$J,MATCH($D49,'ASIGNACION AUTOMATICA'!$N:$N,0)),"")</x:f>
      </x:c>
      <x:c r="G49" s="63" t="str">
        <x:f>IF($F49="","",IFERROR(INDEX('ASIGNACION AUTOMATICA'!$O:$O,MATCH($D49,'ASIGNACION AUTOMATICA'!$N:$N,0)),""))</x:f>
      </x:c>
      <x:c r="H49" s="63" t="str">
        <x:f>IF($E49="","",IF(COUNTIF('ASIGNACION AUTOMATICA'!$D:$D,$D49)&gt;0,"OCUPADO",IF(COUNTIF('ASIGNACION AUTOMATICA'!$N:$N,$D49)&gt;0,"RESERVADO","LIBRE")))</x:f>
        <x:v>LIBRE</x:v>
      </x:c>
      <x:c r="I49" s="64" t="str">
        <x:f>IFERROR(INDEX('ASIGNACION AUTOMATICA'!$J:$J,MATCH($D49,'ASIGNACION AUTOMATICA'!$D:$D,0)),"")</x:f>
      </x:c>
    </x:row>
    <x:row r="50">
      <x:c r="A50" s="63" t="n">
        <x:v>49</x:v>
      </x:c>
      <x:c r="B50" s="63" t="inlineStr">
        <x:is>
          <x:t xml:space="preserve">B</x:t>
        </x:is>
      </x:c>
      <x:c r="C50" s="63" t="n">
        <x:v>28</x:v>
      </x:c>
      <x:c r="D50" s="63" t="inlineStr">
        <x:is>
          <x:t xml:space="preserve">B28</x:t>
        </x:is>
      </x:c>
      <x:c r="E50" s="63" t="str">
        <x:f>IF(AND($B50="D",$C50&gt;=15,$C50&lt;=27),"NO ASIGNABLE",IF($D50&lt;&gt;"","ASIGNABLE",""))</x:f>
        <x:v>ASIGNABLE</x:v>
      </x:c>
      <x:c r="F50" s="64" t="str">
        <x:f>IFERROR(INDEX('ASIGNACION AUTOMATICA'!$J:$J,MATCH($D50,'ASIGNACION AUTOMATICA'!$N:$N,0)),"")</x:f>
      </x:c>
      <x:c r="G50" s="63" t="str">
        <x:f>IF($F50="","",IFERROR(INDEX('ASIGNACION AUTOMATICA'!$O:$O,MATCH($D50,'ASIGNACION AUTOMATICA'!$N:$N,0)),""))</x:f>
      </x:c>
      <x:c r="H50" s="63" t="str">
        <x:f>IF($E50="","",IF(COUNTIF('ASIGNACION AUTOMATICA'!$D:$D,$D50)&gt;0,"OCUPADO",IF(COUNTIF('ASIGNACION AUTOMATICA'!$N:$N,$D50)&gt;0,"RESERVADO","LIBRE")))</x:f>
        <x:v>LIBRE</x:v>
      </x:c>
      <x:c r="I50" s="64" t="str">
        <x:f>IFERROR(INDEX('ASIGNACION AUTOMATICA'!$J:$J,MATCH($D50,'ASIGNACION AUTOMATICA'!$D:$D,0)),"")</x:f>
      </x:c>
    </x:row>
    <x:row r="51">
      <x:c r="A51" s="63" t="n">
        <x:v>50</x:v>
      </x:c>
      <x:c r="B51" s="63" t="inlineStr">
        <x:is>
          <x:t xml:space="preserve">B</x:t>
        </x:is>
      </x:c>
      <x:c r="C51" s="63" t="n">
        <x:v>18</x:v>
      </x:c>
      <x:c r="D51" s="63" t="inlineStr">
        <x:is>
          <x:t xml:space="preserve">B18</x:t>
        </x:is>
      </x:c>
      <x:c r="E51" s="63" t="str">
        <x:f>IF(AND($B51="D",$C51&gt;=15,$C51&lt;=27),"NO ASIGNABLE",IF($D51&lt;&gt;"","ASIGNABLE",""))</x:f>
        <x:v>ASIGNABLE</x:v>
      </x:c>
      <x:c r="F51" s="64" t="str">
        <x:f>IFERROR(INDEX('ASIGNACION AUTOMATICA'!$J:$J,MATCH($D51,'ASIGNACION AUTOMATICA'!$N:$N,0)),"")</x:f>
      </x:c>
      <x:c r="G51" s="63" t="str">
        <x:f>IF($F51="","",IFERROR(INDEX('ASIGNACION AUTOMATICA'!$O:$O,MATCH($D51,'ASIGNACION AUTOMATICA'!$N:$N,0)),""))</x:f>
      </x:c>
      <x:c r="H51" s="63" t="str">
        <x:f>IF($E51="","",IF(COUNTIF('ASIGNACION AUTOMATICA'!$D:$D,$D51)&gt;0,"OCUPADO",IF(COUNTIF('ASIGNACION AUTOMATICA'!$N:$N,$D51)&gt;0,"RESERVADO","LIBRE")))</x:f>
        <x:v>LIBRE</x:v>
      </x:c>
      <x:c r="I51" s="64" t="str">
        <x:f>IFERROR(INDEX('ASIGNACION AUTOMATICA'!$J:$J,MATCH($D51,'ASIGNACION AUTOMATICA'!$D:$D,0)),"")</x:f>
      </x:c>
    </x:row>
    <x:row r="52">
      <x:c r="A52" s="63" t="n">
        <x:v>51</x:v>
      </x:c>
      <x:c r="B52" s="63" t="inlineStr">
        <x:is>
          <x:t xml:space="preserve">B</x:t>
        </x:is>
      </x:c>
      <x:c r="C52" s="63" t="n">
        <x:v>29</x:v>
      </x:c>
      <x:c r="D52" s="63" t="inlineStr">
        <x:is>
          <x:t xml:space="preserve">B29</x:t>
        </x:is>
      </x:c>
      <x:c r="E52" s="63" t="str">
        <x:f>IF(AND($B52="D",$C52&gt;=15,$C52&lt;=27),"NO ASIGNABLE",IF($D52&lt;&gt;"","ASIGNABLE",""))</x:f>
        <x:v>ASIGNABLE</x:v>
      </x:c>
      <x:c r="F52" s="64" t="str">
        <x:f>IFERROR(INDEX('ASIGNACION AUTOMATICA'!$J:$J,MATCH($D52,'ASIGNACION AUTOMATICA'!$N:$N,0)),"")</x:f>
      </x:c>
      <x:c r="G52" s="63" t="str">
        <x:f>IF($F52="","",IFERROR(INDEX('ASIGNACION AUTOMATICA'!$O:$O,MATCH($D52,'ASIGNACION AUTOMATICA'!$N:$N,0)),""))</x:f>
      </x:c>
      <x:c r="H52" s="63" t="str">
        <x:f>IF($E52="","",IF(COUNTIF('ASIGNACION AUTOMATICA'!$D:$D,$D52)&gt;0,"OCUPADO",IF(COUNTIF('ASIGNACION AUTOMATICA'!$N:$N,$D52)&gt;0,"RESERVADO","LIBRE")))</x:f>
        <x:v>LIBRE</x:v>
      </x:c>
      <x:c r="I52" s="64" t="str">
        <x:f>IFERROR(INDEX('ASIGNACION AUTOMATICA'!$J:$J,MATCH($D52,'ASIGNACION AUTOMATICA'!$D:$D,0)),"")</x:f>
      </x:c>
    </x:row>
    <x:row r="53">
      <x:c r="A53" s="63" t="n">
        <x:v>52</x:v>
      </x:c>
      <x:c r="B53" s="63" t="inlineStr">
        <x:is>
          <x:t xml:space="preserve">B</x:t>
        </x:is>
      </x:c>
      <x:c r="C53" s="63" t="n">
        <x:v>17</x:v>
      </x:c>
      <x:c r="D53" s="63" t="inlineStr">
        <x:is>
          <x:t xml:space="preserve">B17</x:t>
        </x:is>
      </x:c>
      <x:c r="E53" s="63" t="str">
        <x:f>IF(AND($B53="D",$C53&gt;=15,$C53&lt;=27),"NO ASIGNABLE",IF($D53&lt;&gt;"","ASIGNABLE",""))</x:f>
        <x:v>ASIGNABLE</x:v>
      </x:c>
      <x:c r="F53" s="64" t="str">
        <x:f>IFERROR(INDEX('ASIGNACION AUTOMATICA'!$J:$J,MATCH($D53,'ASIGNACION AUTOMATICA'!$N:$N,0)),"")</x:f>
      </x:c>
      <x:c r="G53" s="63" t="str">
        <x:f>IF($F53="","",IFERROR(INDEX('ASIGNACION AUTOMATICA'!$O:$O,MATCH($D53,'ASIGNACION AUTOMATICA'!$N:$N,0)),""))</x:f>
      </x:c>
      <x:c r="H53" s="63" t="str">
        <x:f>IF($E53="","",IF(COUNTIF('ASIGNACION AUTOMATICA'!$D:$D,$D53)&gt;0,"OCUPADO",IF(COUNTIF('ASIGNACION AUTOMATICA'!$N:$N,$D53)&gt;0,"RESERVADO","LIBRE")))</x:f>
        <x:v>LIBRE</x:v>
      </x:c>
      <x:c r="I53" s="64" t="str">
        <x:f>IFERROR(INDEX('ASIGNACION AUTOMATICA'!$J:$J,MATCH($D53,'ASIGNACION AUTOMATICA'!$D:$D,0)),"")</x:f>
      </x:c>
    </x:row>
    <x:row r="54">
      <x:c r="A54" s="63" t="n">
        <x:v>53</x:v>
      </x:c>
      <x:c r="B54" s="63" t="inlineStr">
        <x:is>
          <x:t xml:space="preserve">B</x:t>
        </x:is>
      </x:c>
      <x:c r="C54" s="63" t="n">
        <x:v>30</x:v>
      </x:c>
      <x:c r="D54" s="63" t="inlineStr">
        <x:is>
          <x:t xml:space="preserve">B30</x:t>
        </x:is>
      </x:c>
      <x:c r="E54" s="63" t="str">
        <x:f>IF(AND($B54="D",$C54&gt;=15,$C54&lt;=27),"NO ASIGNABLE",IF($D54&lt;&gt;"","ASIGNABLE",""))</x:f>
        <x:v>ASIGNABLE</x:v>
      </x:c>
      <x:c r="F54" s="64" t="str">
        <x:f>IFERROR(INDEX('ASIGNACION AUTOMATICA'!$J:$J,MATCH($D54,'ASIGNACION AUTOMATICA'!$N:$N,0)),"")</x:f>
      </x:c>
      <x:c r="G54" s="63" t="str">
        <x:f>IF($F54="","",IFERROR(INDEX('ASIGNACION AUTOMATICA'!$O:$O,MATCH($D54,'ASIGNACION AUTOMATICA'!$N:$N,0)),""))</x:f>
      </x:c>
      <x:c r="H54" s="63" t="str">
        <x:f>IF($E54="","",IF(COUNTIF('ASIGNACION AUTOMATICA'!$D:$D,$D54)&gt;0,"OCUPADO",IF(COUNTIF('ASIGNACION AUTOMATICA'!$N:$N,$D54)&gt;0,"RESERVADO","LIBRE")))</x:f>
        <x:v>LIBRE</x:v>
      </x:c>
      <x:c r="I54" s="64" t="str">
        <x:f>IFERROR(INDEX('ASIGNACION AUTOMATICA'!$J:$J,MATCH($D54,'ASIGNACION AUTOMATICA'!$D:$D,0)),"")</x:f>
      </x:c>
    </x:row>
    <x:row r="55">
      <x:c r="A55" s="63" t="n">
        <x:v>54</x:v>
      </x:c>
      <x:c r="B55" s="63" t="inlineStr">
        <x:is>
          <x:t xml:space="preserve">B</x:t>
        </x:is>
      </x:c>
      <x:c r="C55" s="63" t="n">
        <x:v>16</x:v>
      </x:c>
      <x:c r="D55" s="63" t="inlineStr">
        <x:is>
          <x:t xml:space="preserve">B16</x:t>
        </x:is>
      </x:c>
      <x:c r="E55" s="63" t="str">
        <x:f>IF(AND($B55="D",$C55&gt;=15,$C55&lt;=27),"NO ASIGNABLE",IF($D55&lt;&gt;"","ASIGNABLE",""))</x:f>
        <x:v>ASIGNABLE</x:v>
      </x:c>
      <x:c r="F55" s="64" t="str">
        <x:f>IFERROR(INDEX('ASIGNACION AUTOMATICA'!$J:$J,MATCH($D55,'ASIGNACION AUTOMATICA'!$N:$N,0)),"")</x:f>
      </x:c>
      <x:c r="G55" s="63" t="str">
        <x:f>IF($F55="","",IFERROR(INDEX('ASIGNACION AUTOMATICA'!$O:$O,MATCH($D55,'ASIGNACION AUTOMATICA'!$N:$N,0)),""))</x:f>
      </x:c>
      <x:c r="H55" s="63" t="str">
        <x:f>IF($E55="","",IF(COUNTIF('ASIGNACION AUTOMATICA'!$D:$D,$D55)&gt;0,"OCUPADO",IF(COUNTIF('ASIGNACION AUTOMATICA'!$N:$N,$D55)&gt;0,"RESERVADO","LIBRE")))</x:f>
        <x:v>LIBRE</x:v>
      </x:c>
      <x:c r="I55" s="64" t="str">
        <x:f>IFERROR(INDEX('ASIGNACION AUTOMATICA'!$J:$J,MATCH($D55,'ASIGNACION AUTOMATICA'!$D:$D,0)),"")</x:f>
      </x:c>
    </x:row>
    <x:row r="56">
      <x:c r="A56" s="63" t="n">
        <x:v>55</x:v>
      </x:c>
      <x:c r="B56" s="63" t="inlineStr">
        <x:is>
          <x:t xml:space="preserve">B</x:t>
        </x:is>
      </x:c>
      <x:c r="C56" s="63" t="n">
        <x:v>31</x:v>
      </x:c>
      <x:c r="D56" s="63" t="inlineStr">
        <x:is>
          <x:t xml:space="preserve">B31</x:t>
        </x:is>
      </x:c>
      <x:c r="E56" s="63" t="str">
        <x:f>IF(AND($B56="D",$C56&gt;=15,$C56&lt;=27),"NO ASIGNABLE",IF($D56&lt;&gt;"","ASIGNABLE",""))</x:f>
        <x:v>ASIGNABLE</x:v>
      </x:c>
      <x:c r="F56" s="64" t="str">
        <x:f>IFERROR(INDEX('ASIGNACION AUTOMATICA'!$J:$J,MATCH($D56,'ASIGNACION AUTOMATICA'!$N:$N,0)),"")</x:f>
      </x:c>
      <x:c r="G56" s="63" t="str">
        <x:f>IF($F56="","",IFERROR(INDEX('ASIGNACION AUTOMATICA'!$O:$O,MATCH($D56,'ASIGNACION AUTOMATICA'!$N:$N,0)),""))</x:f>
      </x:c>
      <x:c r="H56" s="63" t="str">
        <x:f>IF($E56="","",IF(COUNTIF('ASIGNACION AUTOMATICA'!$D:$D,$D56)&gt;0,"OCUPADO",IF(COUNTIF('ASIGNACION AUTOMATICA'!$N:$N,$D56)&gt;0,"RESERVADO","LIBRE")))</x:f>
        <x:v>LIBRE</x:v>
      </x:c>
      <x:c r="I56" s="64" t="str">
        <x:f>IFERROR(INDEX('ASIGNACION AUTOMATICA'!$J:$J,MATCH($D56,'ASIGNACION AUTOMATICA'!$D:$D,0)),"")</x:f>
      </x:c>
    </x:row>
    <x:row r="57">
      <x:c r="A57" s="63" t="n">
        <x:v>56</x:v>
      </x:c>
      <x:c r="B57" s="63" t="inlineStr">
        <x:is>
          <x:t xml:space="preserve">B</x:t>
        </x:is>
      </x:c>
      <x:c r="C57" s="63" t="n">
        <x:v>15</x:v>
      </x:c>
      <x:c r="D57" s="63" t="inlineStr">
        <x:is>
          <x:t xml:space="preserve">B15</x:t>
        </x:is>
      </x:c>
      <x:c r="E57" s="63" t="str">
        <x:f>IF(AND($B57="D",$C57&gt;=15,$C57&lt;=27),"NO ASIGNABLE",IF($D57&lt;&gt;"","ASIGNABLE",""))</x:f>
        <x:v>ASIGNABLE</x:v>
      </x:c>
      <x:c r="F57" s="64" t="str">
        <x:f>IFERROR(INDEX('ASIGNACION AUTOMATICA'!$J:$J,MATCH($D57,'ASIGNACION AUTOMATICA'!$N:$N,0)),"")</x:f>
      </x:c>
      <x:c r="G57" s="63" t="str">
        <x:f>IF($F57="","",IFERROR(INDEX('ASIGNACION AUTOMATICA'!$O:$O,MATCH($D57,'ASIGNACION AUTOMATICA'!$N:$N,0)),""))</x:f>
      </x:c>
      <x:c r="H57" s="63" t="str">
        <x:f>IF($E57="","",IF(COUNTIF('ASIGNACION AUTOMATICA'!$D:$D,$D57)&gt;0,"OCUPADO",IF(COUNTIF('ASIGNACION AUTOMATICA'!$N:$N,$D57)&gt;0,"RESERVADO","LIBRE")))</x:f>
        <x:v>LIBRE</x:v>
      </x:c>
      <x:c r="I57" s="64" t="str">
        <x:f>IFERROR(INDEX('ASIGNACION AUTOMATICA'!$J:$J,MATCH($D57,'ASIGNACION AUTOMATICA'!$D:$D,0)),"")</x:f>
      </x:c>
    </x:row>
    <x:row r="58">
      <x:c r="A58" s="63" t="n">
        <x:v>57</x:v>
      </x:c>
      <x:c r="B58" s="63" t="inlineStr">
        <x:is>
          <x:t xml:space="preserve">B</x:t>
        </x:is>
      </x:c>
      <x:c r="C58" s="63" t="n">
        <x:v>32</x:v>
      </x:c>
      <x:c r="D58" s="63" t="inlineStr">
        <x:is>
          <x:t xml:space="preserve">B32</x:t>
        </x:is>
      </x:c>
      <x:c r="E58" s="63" t="str">
        <x:f>IF(AND($B58="D",$C58&gt;=15,$C58&lt;=27),"NO ASIGNABLE",IF($D58&lt;&gt;"","ASIGNABLE",""))</x:f>
        <x:v>ASIGNABLE</x:v>
      </x:c>
      <x:c r="F58" s="64" t="str">
        <x:f>IFERROR(INDEX('ASIGNACION AUTOMATICA'!$J:$J,MATCH($D58,'ASIGNACION AUTOMATICA'!$N:$N,0)),"")</x:f>
      </x:c>
      <x:c r="G58" s="63" t="str">
        <x:f>IF($F58="","",IFERROR(INDEX('ASIGNACION AUTOMATICA'!$O:$O,MATCH($D58,'ASIGNACION AUTOMATICA'!$N:$N,0)),""))</x:f>
      </x:c>
      <x:c r="H58" s="63" t="str">
        <x:f>IF($E58="","",IF(COUNTIF('ASIGNACION AUTOMATICA'!$D:$D,$D58)&gt;0,"OCUPADO",IF(COUNTIF('ASIGNACION AUTOMATICA'!$N:$N,$D58)&gt;0,"RESERVADO","LIBRE")))</x:f>
        <x:v>LIBRE</x:v>
      </x:c>
      <x:c r="I58" s="64" t="str">
        <x:f>IFERROR(INDEX('ASIGNACION AUTOMATICA'!$J:$J,MATCH($D58,'ASIGNACION AUTOMATICA'!$D:$D,0)),"")</x:f>
      </x:c>
    </x:row>
    <x:row r="59">
      <x:c r="A59" s="63" t="n">
        <x:v>58</x:v>
      </x:c>
      <x:c r="B59" s="63" t="inlineStr">
        <x:is>
          <x:t xml:space="preserve">B</x:t>
        </x:is>
      </x:c>
      <x:c r="C59" s="63" t="n">
        <x:v>14</x:v>
      </x:c>
      <x:c r="D59" s="63" t="inlineStr">
        <x:is>
          <x:t xml:space="preserve">B14</x:t>
        </x:is>
      </x:c>
      <x:c r="E59" s="63" t="str">
        <x:f>IF(AND($B59="D",$C59&gt;=15,$C59&lt;=27),"NO ASIGNABLE",IF($D59&lt;&gt;"","ASIGNABLE",""))</x:f>
        <x:v>ASIGNABLE</x:v>
      </x:c>
      <x:c r="F59" s="64" t="str">
        <x:f>IFERROR(INDEX('ASIGNACION AUTOMATICA'!$J:$J,MATCH($D59,'ASIGNACION AUTOMATICA'!$N:$N,0)),"")</x:f>
      </x:c>
      <x:c r="G59" s="63" t="str">
        <x:f>IF($F59="","",IFERROR(INDEX('ASIGNACION AUTOMATICA'!$O:$O,MATCH($D59,'ASIGNACION AUTOMATICA'!$N:$N,0)),""))</x:f>
      </x:c>
      <x:c r="H59" s="63" t="str">
        <x:f>IF($E59="","",IF(COUNTIF('ASIGNACION AUTOMATICA'!$D:$D,$D59)&gt;0,"OCUPADO",IF(COUNTIF('ASIGNACION AUTOMATICA'!$N:$N,$D59)&gt;0,"RESERVADO","LIBRE")))</x:f>
        <x:v>LIBRE</x:v>
      </x:c>
      <x:c r="I59" s="64" t="str">
        <x:f>IFERROR(INDEX('ASIGNACION AUTOMATICA'!$J:$J,MATCH($D59,'ASIGNACION AUTOMATICA'!$D:$D,0)),"")</x:f>
      </x:c>
    </x:row>
    <x:row r="60">
      <x:c r="A60" s="63" t="n">
        <x:v>59</x:v>
      </x:c>
      <x:c r="B60" s="63" t="inlineStr">
        <x:is>
          <x:t xml:space="preserve">B</x:t>
        </x:is>
      </x:c>
      <x:c r="C60" s="63" t="n">
        <x:v>33</x:v>
      </x:c>
      <x:c r="D60" s="63" t="inlineStr">
        <x:is>
          <x:t xml:space="preserve">B33</x:t>
        </x:is>
      </x:c>
      <x:c r="E60" s="63" t="str">
        <x:f>IF(AND($B60="D",$C60&gt;=15,$C60&lt;=27),"NO ASIGNABLE",IF($D60&lt;&gt;"","ASIGNABLE",""))</x:f>
        <x:v>ASIGNABLE</x:v>
      </x:c>
      <x:c r="F60" s="64" t="str">
        <x:f>IFERROR(INDEX('ASIGNACION AUTOMATICA'!$J:$J,MATCH($D60,'ASIGNACION AUTOMATICA'!$N:$N,0)),"")</x:f>
      </x:c>
      <x:c r="G60" s="63" t="str">
        <x:f>IF($F60="","",IFERROR(INDEX('ASIGNACION AUTOMATICA'!$O:$O,MATCH($D60,'ASIGNACION AUTOMATICA'!$N:$N,0)),""))</x:f>
      </x:c>
      <x:c r="H60" s="63" t="str">
        <x:f>IF($E60="","",IF(COUNTIF('ASIGNACION AUTOMATICA'!$D:$D,$D60)&gt;0,"OCUPADO",IF(COUNTIF('ASIGNACION AUTOMATICA'!$N:$N,$D60)&gt;0,"RESERVADO","LIBRE")))</x:f>
        <x:v>LIBRE</x:v>
      </x:c>
      <x:c r="I60" s="64" t="str">
        <x:f>IFERROR(INDEX('ASIGNACION AUTOMATICA'!$J:$J,MATCH($D60,'ASIGNACION AUTOMATICA'!$D:$D,0)),"")</x:f>
      </x:c>
    </x:row>
    <x:row r="61">
      <x:c r="A61" s="63" t="n">
        <x:v>60</x:v>
      </x:c>
      <x:c r="B61" s="63" t="inlineStr">
        <x:is>
          <x:t xml:space="preserve">B</x:t>
        </x:is>
      </x:c>
      <x:c r="C61" s="63" t="n">
        <x:v>13</x:v>
      </x:c>
      <x:c r="D61" s="63" t="inlineStr">
        <x:is>
          <x:t xml:space="preserve">B13</x:t>
        </x:is>
      </x:c>
      <x:c r="E61" s="63" t="str">
        <x:f>IF(AND($B61="D",$C61&gt;=15,$C61&lt;=27),"NO ASIGNABLE",IF($D61&lt;&gt;"","ASIGNABLE",""))</x:f>
        <x:v>ASIGNABLE</x:v>
      </x:c>
      <x:c r="F61" s="64" t="str">
        <x:f>IFERROR(INDEX('ASIGNACION AUTOMATICA'!$J:$J,MATCH($D61,'ASIGNACION AUTOMATICA'!$N:$N,0)),"")</x:f>
      </x:c>
      <x:c r="G61" s="63" t="str">
        <x:f>IF($F61="","",IFERROR(INDEX('ASIGNACION AUTOMATICA'!$O:$O,MATCH($D61,'ASIGNACION AUTOMATICA'!$N:$N,0)),""))</x:f>
      </x:c>
      <x:c r="H61" s="63" t="str">
        <x:f>IF($E61="","",IF(COUNTIF('ASIGNACION AUTOMATICA'!$D:$D,$D61)&gt;0,"OCUPADO",IF(COUNTIF('ASIGNACION AUTOMATICA'!$N:$N,$D61)&gt;0,"RESERVADO","LIBRE")))</x:f>
        <x:v>LIBRE</x:v>
      </x:c>
      <x:c r="I61" s="64" t="str">
        <x:f>IFERROR(INDEX('ASIGNACION AUTOMATICA'!$J:$J,MATCH($D61,'ASIGNACION AUTOMATICA'!$D:$D,0)),"")</x:f>
      </x:c>
    </x:row>
    <x:row r="62">
      <x:c r="A62" s="63" t="n">
        <x:v>61</x:v>
      </x:c>
      <x:c r="B62" s="63" t="inlineStr">
        <x:is>
          <x:t xml:space="preserve">B</x:t>
        </x:is>
      </x:c>
      <x:c r="C62" s="63" t="n">
        <x:v>34</x:v>
      </x:c>
      <x:c r="D62" s="63" t="inlineStr">
        <x:is>
          <x:t xml:space="preserve">B34</x:t>
        </x:is>
      </x:c>
      <x:c r="E62" s="63" t="str">
        <x:f>IF(AND($B62="D",$C62&gt;=15,$C62&lt;=27),"NO ASIGNABLE",IF($D62&lt;&gt;"","ASIGNABLE",""))</x:f>
        <x:v>ASIGNABLE</x:v>
      </x:c>
      <x:c r="F62" s="64" t="str">
        <x:f>IFERROR(INDEX('ASIGNACION AUTOMATICA'!$J:$J,MATCH($D62,'ASIGNACION AUTOMATICA'!$N:$N,0)),"")</x:f>
      </x:c>
      <x:c r="G62" s="63" t="str">
        <x:f>IF($F62="","",IFERROR(INDEX('ASIGNACION AUTOMATICA'!$O:$O,MATCH($D62,'ASIGNACION AUTOMATICA'!$N:$N,0)),""))</x:f>
      </x:c>
      <x:c r="H62" s="63" t="str">
        <x:f>IF($E62="","",IF(COUNTIF('ASIGNACION AUTOMATICA'!$D:$D,$D62)&gt;0,"OCUPADO",IF(COUNTIF('ASIGNACION AUTOMATICA'!$N:$N,$D62)&gt;0,"RESERVADO","LIBRE")))</x:f>
        <x:v>LIBRE</x:v>
      </x:c>
      <x:c r="I62" s="64" t="str">
        <x:f>IFERROR(INDEX('ASIGNACION AUTOMATICA'!$J:$J,MATCH($D62,'ASIGNACION AUTOMATICA'!$D:$D,0)),"")</x:f>
      </x:c>
    </x:row>
    <x:row r="63">
      <x:c r="A63" s="63" t="n">
        <x:v>62</x:v>
      </x:c>
      <x:c r="B63" s="63" t="inlineStr">
        <x:is>
          <x:t xml:space="preserve">B</x:t>
        </x:is>
      </x:c>
      <x:c r="C63" s="63" t="n">
        <x:v>12</x:v>
      </x:c>
      <x:c r="D63" s="63" t="inlineStr">
        <x:is>
          <x:t xml:space="preserve">B12</x:t>
        </x:is>
      </x:c>
      <x:c r="E63" s="63" t="str">
        <x:f>IF(AND($B63="D",$C63&gt;=15,$C63&lt;=27),"NO ASIGNABLE",IF($D63&lt;&gt;"","ASIGNABLE",""))</x:f>
        <x:v>ASIGNABLE</x:v>
      </x:c>
      <x:c r="F63" s="64" t="str">
        <x:f>IFERROR(INDEX('ASIGNACION AUTOMATICA'!$J:$J,MATCH($D63,'ASIGNACION AUTOMATICA'!$N:$N,0)),"")</x:f>
      </x:c>
      <x:c r="G63" s="63" t="str">
        <x:f>IF($F63="","",IFERROR(INDEX('ASIGNACION AUTOMATICA'!$O:$O,MATCH($D63,'ASIGNACION AUTOMATICA'!$N:$N,0)),""))</x:f>
      </x:c>
      <x:c r="H63" s="63" t="str">
        <x:f>IF($E63="","",IF(COUNTIF('ASIGNACION AUTOMATICA'!$D:$D,$D63)&gt;0,"OCUPADO",IF(COUNTIF('ASIGNACION AUTOMATICA'!$N:$N,$D63)&gt;0,"RESERVADO","LIBRE")))</x:f>
        <x:v>LIBRE</x:v>
      </x:c>
      <x:c r="I63" s="64" t="str">
        <x:f>IFERROR(INDEX('ASIGNACION AUTOMATICA'!$J:$J,MATCH($D63,'ASIGNACION AUTOMATICA'!$D:$D,0)),"")</x:f>
      </x:c>
    </x:row>
    <x:row r="64">
      <x:c r="A64" s="63" t="n">
        <x:v>63</x:v>
      </x:c>
      <x:c r="B64" s="63" t="inlineStr">
        <x:is>
          <x:t xml:space="preserve">B</x:t>
        </x:is>
      </x:c>
      <x:c r="C64" s="63" t="n">
        <x:v>35</x:v>
      </x:c>
      <x:c r="D64" s="63" t="inlineStr">
        <x:is>
          <x:t xml:space="preserve">B35</x:t>
        </x:is>
      </x:c>
      <x:c r="E64" s="63" t="str">
        <x:f>IF(AND($B64="D",$C64&gt;=15,$C64&lt;=27),"NO ASIGNABLE",IF($D64&lt;&gt;"","ASIGNABLE",""))</x:f>
        <x:v>ASIGNABLE</x:v>
      </x:c>
      <x:c r="F64" s="64" t="str">
        <x:f>IFERROR(INDEX('ASIGNACION AUTOMATICA'!$J:$J,MATCH($D64,'ASIGNACION AUTOMATICA'!$N:$N,0)),"")</x:f>
      </x:c>
      <x:c r="G64" s="63" t="str">
        <x:f>IF($F64="","",IFERROR(INDEX('ASIGNACION AUTOMATICA'!$O:$O,MATCH($D64,'ASIGNACION AUTOMATICA'!$N:$N,0)),""))</x:f>
      </x:c>
      <x:c r="H64" s="63" t="str">
        <x:f>IF($E64="","",IF(COUNTIF('ASIGNACION AUTOMATICA'!$D:$D,$D64)&gt;0,"OCUPADO",IF(COUNTIF('ASIGNACION AUTOMATICA'!$N:$N,$D64)&gt;0,"RESERVADO","LIBRE")))</x:f>
        <x:v>LIBRE</x:v>
      </x:c>
      <x:c r="I64" s="64" t="str">
        <x:f>IFERROR(INDEX('ASIGNACION AUTOMATICA'!$J:$J,MATCH($D64,'ASIGNACION AUTOMATICA'!$D:$D,0)),"")</x:f>
      </x:c>
    </x:row>
    <x:row r="65">
      <x:c r="A65" s="63" t="n">
        <x:v>64</x:v>
      </x:c>
      <x:c r="B65" s="63" t="inlineStr">
        <x:is>
          <x:t xml:space="preserve">B</x:t>
        </x:is>
      </x:c>
      <x:c r="C65" s="63" t="n">
        <x:v>11</x:v>
      </x:c>
      <x:c r="D65" s="63" t="inlineStr">
        <x:is>
          <x:t xml:space="preserve">B11</x:t>
        </x:is>
      </x:c>
      <x:c r="E65" s="63" t="str">
        <x:f>IF(AND($B65="D",$C65&gt;=15,$C65&lt;=27),"NO ASIGNABLE",IF($D65&lt;&gt;"","ASIGNABLE",""))</x:f>
        <x:v>ASIGNABLE</x:v>
      </x:c>
      <x:c r="F65" s="64" t="str">
        <x:f>IFERROR(INDEX('ASIGNACION AUTOMATICA'!$J:$J,MATCH($D65,'ASIGNACION AUTOMATICA'!$N:$N,0)),"")</x:f>
      </x:c>
      <x:c r="G65" s="63" t="str">
        <x:f>IF($F65="","",IFERROR(INDEX('ASIGNACION AUTOMATICA'!$O:$O,MATCH($D65,'ASIGNACION AUTOMATICA'!$N:$N,0)),""))</x:f>
      </x:c>
      <x:c r="H65" s="63" t="str">
        <x:f>IF($E65="","",IF(COUNTIF('ASIGNACION AUTOMATICA'!$D:$D,$D65)&gt;0,"OCUPADO",IF(COUNTIF('ASIGNACION AUTOMATICA'!$N:$N,$D65)&gt;0,"RESERVADO","LIBRE")))</x:f>
        <x:v>LIBRE</x:v>
      </x:c>
      <x:c r="I65" s="64" t="str">
        <x:f>IFERROR(INDEX('ASIGNACION AUTOMATICA'!$J:$J,MATCH($D65,'ASIGNACION AUTOMATICA'!$D:$D,0)),"")</x:f>
      </x:c>
    </x:row>
    <x:row r="66">
      <x:c r="A66" s="63" t="n">
        <x:v>65</x:v>
      </x:c>
      <x:c r="B66" s="63" t="inlineStr">
        <x:is>
          <x:t xml:space="preserve">B</x:t>
        </x:is>
      </x:c>
      <x:c r="C66" s="63" t="n">
        <x:v>36</x:v>
      </x:c>
      <x:c r="D66" s="63" t="inlineStr">
        <x:is>
          <x:t xml:space="preserve">B36</x:t>
        </x:is>
      </x:c>
      <x:c r="E66" s="63" t="str">
        <x:f>IF(AND($B66="D",$C66&gt;=15,$C66&lt;=27),"NO ASIGNABLE",IF($D66&lt;&gt;"","ASIGNABLE",""))</x:f>
        <x:v>ASIGNABLE</x:v>
      </x:c>
      <x:c r="F66" s="64" t="str">
        <x:f>IFERROR(INDEX('ASIGNACION AUTOMATICA'!$J:$J,MATCH($D66,'ASIGNACION AUTOMATICA'!$N:$N,0)),"")</x:f>
      </x:c>
      <x:c r="G66" s="63" t="str">
        <x:f>IF($F66="","",IFERROR(INDEX('ASIGNACION AUTOMATICA'!$O:$O,MATCH($D66,'ASIGNACION AUTOMATICA'!$N:$N,0)),""))</x:f>
      </x:c>
      <x:c r="H66" s="63" t="str">
        <x:f>IF($E66="","",IF(COUNTIF('ASIGNACION AUTOMATICA'!$D:$D,$D66)&gt;0,"OCUPADO",IF(COUNTIF('ASIGNACION AUTOMATICA'!$N:$N,$D66)&gt;0,"RESERVADO","LIBRE")))</x:f>
        <x:v>LIBRE</x:v>
      </x:c>
      <x:c r="I66" s="64" t="str">
        <x:f>IFERROR(INDEX('ASIGNACION AUTOMATICA'!$J:$J,MATCH($D66,'ASIGNACION AUTOMATICA'!$D:$D,0)),"")</x:f>
      </x:c>
    </x:row>
    <x:row r="67">
      <x:c r="A67" s="63" t="n">
        <x:v>66</x:v>
      </x:c>
      <x:c r="B67" s="63" t="inlineStr">
        <x:is>
          <x:t xml:space="preserve">B</x:t>
        </x:is>
      </x:c>
      <x:c r="C67" s="63" t="n">
        <x:v>10</x:v>
      </x:c>
      <x:c r="D67" s="63" t="inlineStr">
        <x:is>
          <x:t xml:space="preserve">B10</x:t>
        </x:is>
      </x:c>
      <x:c r="E67" s="63" t="str">
        <x:f>IF(AND($B67="D",$C67&gt;=15,$C67&lt;=27),"NO ASIGNABLE",IF($D67&lt;&gt;"","ASIGNABLE",""))</x:f>
        <x:v>ASIGNABLE</x:v>
      </x:c>
      <x:c r="F67" s="64" t="str">
        <x:f>IFERROR(INDEX('ASIGNACION AUTOMATICA'!$J:$J,MATCH($D67,'ASIGNACION AUTOMATICA'!$N:$N,0)),"")</x:f>
      </x:c>
      <x:c r="G67" s="63" t="str">
        <x:f>IF($F67="","",IFERROR(INDEX('ASIGNACION AUTOMATICA'!$O:$O,MATCH($D67,'ASIGNACION AUTOMATICA'!$N:$N,0)),""))</x:f>
      </x:c>
      <x:c r="H67" s="63" t="str">
        <x:f>IF($E67="","",IF(COUNTIF('ASIGNACION AUTOMATICA'!$D:$D,$D67)&gt;0,"OCUPADO",IF(COUNTIF('ASIGNACION AUTOMATICA'!$N:$N,$D67)&gt;0,"RESERVADO","LIBRE")))</x:f>
        <x:v>LIBRE</x:v>
      </x:c>
      <x:c r="I67" s="64" t="str">
        <x:f>IFERROR(INDEX('ASIGNACION AUTOMATICA'!$J:$J,MATCH($D67,'ASIGNACION AUTOMATICA'!$D:$D,0)),"")</x:f>
      </x:c>
    </x:row>
    <x:row r="68">
      <x:c r="A68" s="63" t="n">
        <x:v>67</x:v>
      </x:c>
      <x:c r="B68" s="63" t="inlineStr">
        <x:is>
          <x:t xml:space="preserve">B</x:t>
        </x:is>
      </x:c>
      <x:c r="C68" s="63" t="n">
        <x:v>37</x:v>
      </x:c>
      <x:c r="D68" s="63" t="inlineStr">
        <x:is>
          <x:t xml:space="preserve">B37</x:t>
        </x:is>
      </x:c>
      <x:c r="E68" s="63" t="str">
        <x:f>IF(AND($B68="D",$C68&gt;=15,$C68&lt;=27),"NO ASIGNABLE",IF($D68&lt;&gt;"","ASIGNABLE",""))</x:f>
        <x:v>ASIGNABLE</x:v>
      </x:c>
      <x:c r="F68" s="64" t="str">
        <x:f>IFERROR(INDEX('ASIGNACION AUTOMATICA'!$J:$J,MATCH($D68,'ASIGNACION AUTOMATICA'!$N:$N,0)),"")</x:f>
      </x:c>
      <x:c r="G68" s="63" t="str">
        <x:f>IF($F68="","",IFERROR(INDEX('ASIGNACION AUTOMATICA'!$O:$O,MATCH($D68,'ASIGNACION AUTOMATICA'!$N:$N,0)),""))</x:f>
      </x:c>
      <x:c r="H68" s="63" t="str">
        <x:f>IF($E68="","",IF(COUNTIF('ASIGNACION AUTOMATICA'!$D:$D,$D68)&gt;0,"OCUPADO",IF(COUNTIF('ASIGNACION AUTOMATICA'!$N:$N,$D68)&gt;0,"RESERVADO","LIBRE")))</x:f>
        <x:v>LIBRE</x:v>
      </x:c>
      <x:c r="I68" s="64" t="str">
        <x:f>IFERROR(INDEX('ASIGNACION AUTOMATICA'!$J:$J,MATCH($D68,'ASIGNACION AUTOMATICA'!$D:$D,0)),"")</x:f>
      </x:c>
    </x:row>
    <x:row r="69">
      <x:c r="A69" s="63" t="n">
        <x:v>68</x:v>
      </x:c>
      <x:c r="B69" s="63" t="inlineStr">
        <x:is>
          <x:t xml:space="preserve">B</x:t>
        </x:is>
      </x:c>
      <x:c r="C69" s="63" t="n">
        <x:v>9</x:v>
      </x:c>
      <x:c r="D69" s="63" t="inlineStr">
        <x:is>
          <x:t xml:space="preserve">B9</x:t>
        </x:is>
      </x:c>
      <x:c r="E69" s="63" t="str">
        <x:f>IF(AND($B69="D",$C69&gt;=15,$C69&lt;=27),"NO ASIGNABLE",IF($D69&lt;&gt;"","ASIGNABLE",""))</x:f>
        <x:v>ASIGNABLE</x:v>
      </x:c>
      <x:c r="F69" s="64" t="str">
        <x:f>IFERROR(INDEX('ASIGNACION AUTOMATICA'!$J:$J,MATCH($D69,'ASIGNACION AUTOMATICA'!$N:$N,0)),"")</x:f>
      </x:c>
      <x:c r="G69" s="63" t="str">
        <x:f>IF($F69="","",IFERROR(INDEX('ASIGNACION AUTOMATICA'!$O:$O,MATCH($D69,'ASIGNACION AUTOMATICA'!$N:$N,0)),""))</x:f>
      </x:c>
      <x:c r="H69" s="63" t="str">
        <x:f>IF($E69="","",IF(COUNTIF('ASIGNACION AUTOMATICA'!$D:$D,$D69)&gt;0,"OCUPADO",IF(COUNTIF('ASIGNACION AUTOMATICA'!$N:$N,$D69)&gt;0,"RESERVADO","LIBRE")))</x:f>
        <x:v>LIBRE</x:v>
      </x:c>
      <x:c r="I69" s="64" t="str">
        <x:f>IFERROR(INDEX('ASIGNACION AUTOMATICA'!$J:$J,MATCH($D69,'ASIGNACION AUTOMATICA'!$D:$D,0)),"")</x:f>
      </x:c>
    </x:row>
    <x:row r="70">
      <x:c r="A70" s="63" t="n">
        <x:v>69</x:v>
      </x:c>
      <x:c r="B70" s="63" t="inlineStr">
        <x:is>
          <x:t xml:space="preserve">B</x:t>
        </x:is>
      </x:c>
      <x:c r="C70" s="63" t="n">
        <x:v>38</x:v>
      </x:c>
      <x:c r="D70" s="63" t="inlineStr">
        <x:is>
          <x:t xml:space="preserve">B38</x:t>
        </x:is>
      </x:c>
      <x:c r="E70" s="63" t="str">
        <x:f>IF(AND($B70="D",$C70&gt;=15,$C70&lt;=27),"NO ASIGNABLE",IF($D70&lt;&gt;"","ASIGNABLE",""))</x:f>
        <x:v>ASIGNABLE</x:v>
      </x:c>
      <x:c r="F70" s="64" t="str">
        <x:f>IFERROR(INDEX('ASIGNACION AUTOMATICA'!$J:$J,MATCH($D70,'ASIGNACION AUTOMATICA'!$N:$N,0)),"")</x:f>
      </x:c>
      <x:c r="G70" s="63" t="str">
        <x:f>IF($F70="","",IFERROR(INDEX('ASIGNACION AUTOMATICA'!$O:$O,MATCH($D70,'ASIGNACION AUTOMATICA'!$N:$N,0)),""))</x:f>
      </x:c>
      <x:c r="H70" s="63" t="str">
        <x:f>IF($E70="","",IF(COUNTIF('ASIGNACION AUTOMATICA'!$D:$D,$D70)&gt;0,"OCUPADO",IF(COUNTIF('ASIGNACION AUTOMATICA'!$N:$N,$D70)&gt;0,"RESERVADO","LIBRE")))</x:f>
        <x:v>LIBRE</x:v>
      </x:c>
      <x:c r="I70" s="64" t="str">
        <x:f>IFERROR(INDEX('ASIGNACION AUTOMATICA'!$J:$J,MATCH($D70,'ASIGNACION AUTOMATICA'!$D:$D,0)),"")</x:f>
      </x:c>
    </x:row>
    <x:row r="71">
      <x:c r="A71" s="63" t="n">
        <x:v>70</x:v>
      </x:c>
      <x:c r="B71" s="63" t="inlineStr">
        <x:is>
          <x:t xml:space="preserve">B</x:t>
        </x:is>
      </x:c>
      <x:c r="C71" s="63" t="n">
        <x:v>8</x:v>
      </x:c>
      <x:c r="D71" s="63" t="inlineStr">
        <x:is>
          <x:t xml:space="preserve">B8</x:t>
        </x:is>
      </x:c>
      <x:c r="E71" s="63" t="str">
        <x:f>IF(AND($B71="D",$C71&gt;=15,$C71&lt;=27),"NO ASIGNABLE",IF($D71&lt;&gt;"","ASIGNABLE",""))</x:f>
        <x:v>ASIGNABLE</x:v>
      </x:c>
      <x:c r="F71" s="64" t="str">
        <x:f>IFERROR(INDEX('ASIGNACION AUTOMATICA'!$J:$J,MATCH($D71,'ASIGNACION AUTOMATICA'!$N:$N,0)),"")</x:f>
      </x:c>
      <x:c r="G71" s="63" t="str">
        <x:f>IF($F71="","",IFERROR(INDEX('ASIGNACION AUTOMATICA'!$O:$O,MATCH($D71,'ASIGNACION AUTOMATICA'!$N:$N,0)),""))</x:f>
      </x:c>
      <x:c r="H71" s="63" t="str">
        <x:f>IF($E71="","",IF(COUNTIF('ASIGNACION AUTOMATICA'!$D:$D,$D71)&gt;0,"OCUPADO",IF(COUNTIF('ASIGNACION AUTOMATICA'!$N:$N,$D71)&gt;0,"RESERVADO","LIBRE")))</x:f>
        <x:v>LIBRE</x:v>
      </x:c>
      <x:c r="I71" s="64" t="str">
        <x:f>IFERROR(INDEX('ASIGNACION AUTOMATICA'!$J:$J,MATCH($D71,'ASIGNACION AUTOMATICA'!$D:$D,0)),"")</x:f>
      </x:c>
    </x:row>
    <x:row r="72">
      <x:c r="A72" s="63" t="n">
        <x:v>71</x:v>
      </x:c>
      <x:c r="B72" s="63" t="inlineStr">
        <x:is>
          <x:t xml:space="preserve">B</x:t>
        </x:is>
      </x:c>
      <x:c r="C72" s="63" t="n">
        <x:v>39</x:v>
      </x:c>
      <x:c r="D72" s="63" t="inlineStr">
        <x:is>
          <x:t xml:space="preserve">B39</x:t>
        </x:is>
      </x:c>
      <x:c r="E72" s="63" t="str">
        <x:f>IF(AND($B72="D",$C72&gt;=15,$C72&lt;=27),"NO ASIGNABLE",IF($D72&lt;&gt;"","ASIGNABLE",""))</x:f>
        <x:v>ASIGNABLE</x:v>
      </x:c>
      <x:c r="F72" s="64" t="str">
        <x:f>IFERROR(INDEX('ASIGNACION AUTOMATICA'!$J:$J,MATCH($D72,'ASIGNACION AUTOMATICA'!$N:$N,0)),"")</x:f>
      </x:c>
      <x:c r="G72" s="63" t="str">
        <x:f>IF($F72="","",IFERROR(INDEX('ASIGNACION AUTOMATICA'!$O:$O,MATCH($D72,'ASIGNACION AUTOMATICA'!$N:$N,0)),""))</x:f>
      </x:c>
      <x:c r="H72" s="63" t="str">
        <x:f>IF($E72="","",IF(COUNTIF('ASIGNACION AUTOMATICA'!$D:$D,$D72)&gt;0,"OCUPADO",IF(COUNTIF('ASIGNACION AUTOMATICA'!$N:$N,$D72)&gt;0,"RESERVADO","LIBRE")))</x:f>
        <x:v>LIBRE</x:v>
      </x:c>
      <x:c r="I72" s="64" t="str">
        <x:f>IFERROR(INDEX('ASIGNACION AUTOMATICA'!$J:$J,MATCH($D72,'ASIGNACION AUTOMATICA'!$D:$D,0)),"")</x:f>
      </x:c>
    </x:row>
    <x:row r="73">
      <x:c r="A73" s="63" t="n">
        <x:v>72</x:v>
      </x:c>
      <x:c r="B73" s="63" t="inlineStr">
        <x:is>
          <x:t xml:space="preserve">B</x:t>
        </x:is>
      </x:c>
      <x:c r="C73" s="63" t="n">
        <x:v>7</x:v>
      </x:c>
      <x:c r="D73" s="63" t="inlineStr">
        <x:is>
          <x:t xml:space="preserve">B7</x:t>
        </x:is>
      </x:c>
      <x:c r="E73" s="63" t="str">
        <x:f>IF(AND($B73="D",$C73&gt;=15,$C73&lt;=27),"NO ASIGNABLE",IF($D73&lt;&gt;"","ASIGNABLE",""))</x:f>
        <x:v>ASIGNABLE</x:v>
      </x:c>
      <x:c r="F73" s="64" t="str">
        <x:f>IFERROR(INDEX('ASIGNACION AUTOMATICA'!$J:$J,MATCH($D73,'ASIGNACION AUTOMATICA'!$N:$N,0)),"")</x:f>
      </x:c>
      <x:c r="G73" s="63" t="str">
        <x:f>IF($F73="","",IFERROR(INDEX('ASIGNACION AUTOMATICA'!$O:$O,MATCH($D73,'ASIGNACION AUTOMATICA'!$N:$N,0)),""))</x:f>
      </x:c>
      <x:c r="H73" s="63" t="str">
        <x:f>IF($E73="","",IF(COUNTIF('ASIGNACION AUTOMATICA'!$D:$D,$D73)&gt;0,"OCUPADO",IF(COUNTIF('ASIGNACION AUTOMATICA'!$N:$N,$D73)&gt;0,"RESERVADO","LIBRE")))</x:f>
        <x:v>LIBRE</x:v>
      </x:c>
      <x:c r="I73" s="64" t="str">
        <x:f>IFERROR(INDEX('ASIGNACION AUTOMATICA'!$J:$J,MATCH($D73,'ASIGNACION AUTOMATICA'!$D:$D,0)),"")</x:f>
      </x:c>
    </x:row>
    <x:row r="74">
      <x:c r="A74" s="63" t="n">
        <x:v>73</x:v>
      </x:c>
      <x:c r="B74" s="63" t="inlineStr">
        <x:is>
          <x:t xml:space="preserve">B</x:t>
        </x:is>
      </x:c>
      <x:c r="C74" s="63" t="n">
        <x:v>6</x:v>
      </x:c>
      <x:c r="D74" s="63" t="inlineStr">
        <x:is>
          <x:t xml:space="preserve">B6</x:t>
        </x:is>
      </x:c>
      <x:c r="E74" s="63" t="str">
        <x:f>IF(AND($B74="D",$C74&gt;=15,$C74&lt;=27),"NO ASIGNABLE",IF($D74&lt;&gt;"","ASIGNABLE",""))</x:f>
        <x:v>ASIGNABLE</x:v>
      </x:c>
      <x:c r="F74" s="64" t="str">
        <x:f>IFERROR(INDEX('ASIGNACION AUTOMATICA'!$J:$J,MATCH($D74,'ASIGNACION AUTOMATICA'!$N:$N,0)),"")</x:f>
      </x:c>
      <x:c r="G74" s="63" t="str">
        <x:f>IF($F74="","",IFERROR(INDEX('ASIGNACION AUTOMATICA'!$O:$O,MATCH($D74,'ASIGNACION AUTOMATICA'!$N:$N,0)),""))</x:f>
      </x:c>
      <x:c r="H74" s="63" t="str">
        <x:f>IF($E74="","",IF(COUNTIF('ASIGNACION AUTOMATICA'!$D:$D,$D74)&gt;0,"OCUPADO",IF(COUNTIF('ASIGNACION AUTOMATICA'!$N:$N,$D74)&gt;0,"RESERVADO","LIBRE")))</x:f>
        <x:v>LIBRE</x:v>
      </x:c>
      <x:c r="I74" s="64" t="str">
        <x:f>IFERROR(INDEX('ASIGNACION AUTOMATICA'!$J:$J,MATCH($D74,'ASIGNACION AUTOMATICA'!$D:$D,0)),"")</x:f>
      </x:c>
    </x:row>
    <x:row r="75">
      <x:c r="A75" s="63" t="n">
        <x:v>74</x:v>
      </x:c>
      <x:c r="B75" s="63" t="inlineStr">
        <x:is>
          <x:t xml:space="preserve">B</x:t>
        </x:is>
      </x:c>
      <x:c r="C75" s="63" t="n">
        <x:v>5</x:v>
      </x:c>
      <x:c r="D75" s="63" t="inlineStr">
        <x:is>
          <x:t xml:space="preserve">B5</x:t>
        </x:is>
      </x:c>
      <x:c r="E75" s="63" t="str">
        <x:f>IF(AND($B75="D",$C75&gt;=15,$C75&lt;=27),"NO ASIGNABLE",IF($D75&lt;&gt;"","ASIGNABLE",""))</x:f>
        <x:v>ASIGNABLE</x:v>
      </x:c>
      <x:c r="F75" s="64" t="str">
        <x:f>IFERROR(INDEX('ASIGNACION AUTOMATICA'!$J:$J,MATCH($D75,'ASIGNACION AUTOMATICA'!$N:$N,0)),"")</x:f>
      </x:c>
      <x:c r="G75" s="63" t="str">
        <x:f>IF($F75="","",IFERROR(INDEX('ASIGNACION AUTOMATICA'!$O:$O,MATCH($D75,'ASIGNACION AUTOMATICA'!$N:$N,0)),""))</x:f>
      </x:c>
      <x:c r="H75" s="63" t="str">
        <x:f>IF($E75="","",IF(COUNTIF('ASIGNACION AUTOMATICA'!$D:$D,$D75)&gt;0,"OCUPADO",IF(COUNTIF('ASIGNACION AUTOMATICA'!$N:$N,$D75)&gt;0,"RESERVADO","LIBRE")))</x:f>
        <x:v>LIBRE</x:v>
      </x:c>
      <x:c r="I75" s="64" t="str">
        <x:f>IFERROR(INDEX('ASIGNACION AUTOMATICA'!$J:$J,MATCH($D75,'ASIGNACION AUTOMATICA'!$D:$D,0)),"")</x:f>
      </x:c>
    </x:row>
    <x:row r="76">
      <x:c r="A76" s="63" t="n">
        <x:v>75</x:v>
      </x:c>
      <x:c r="B76" s="63" t="inlineStr">
        <x:is>
          <x:t xml:space="preserve">B</x:t>
        </x:is>
      </x:c>
      <x:c r="C76" s="63" t="n">
        <x:v>4</x:v>
      </x:c>
      <x:c r="D76" s="63" t="inlineStr">
        <x:is>
          <x:t xml:space="preserve">B4</x:t>
        </x:is>
      </x:c>
      <x:c r="E76" s="63" t="str">
        <x:f>IF(AND($B76="D",$C76&gt;=15,$C76&lt;=27),"NO ASIGNABLE",IF($D76&lt;&gt;"","ASIGNABLE",""))</x:f>
        <x:v>ASIGNABLE</x:v>
      </x:c>
      <x:c r="F76" s="64" t="str">
        <x:f>IFERROR(INDEX('ASIGNACION AUTOMATICA'!$J:$J,MATCH($D76,'ASIGNACION AUTOMATICA'!$N:$N,0)),"")</x:f>
      </x:c>
      <x:c r="G76" s="63" t="str">
        <x:f>IF($F76="","",IFERROR(INDEX('ASIGNACION AUTOMATICA'!$O:$O,MATCH($D76,'ASIGNACION AUTOMATICA'!$N:$N,0)),""))</x:f>
      </x:c>
      <x:c r="H76" s="63" t="str">
        <x:f>IF($E76="","",IF(COUNTIF('ASIGNACION AUTOMATICA'!$D:$D,$D76)&gt;0,"OCUPADO",IF(COUNTIF('ASIGNACION AUTOMATICA'!$N:$N,$D76)&gt;0,"RESERVADO","LIBRE")))</x:f>
        <x:v>LIBRE</x:v>
      </x:c>
      <x:c r="I76" s="64" t="str">
        <x:f>IFERROR(INDEX('ASIGNACION AUTOMATICA'!$J:$J,MATCH($D76,'ASIGNACION AUTOMATICA'!$D:$D,0)),"")</x:f>
      </x:c>
    </x:row>
    <x:row r="77">
      <x:c r="A77" s="63" t="n">
        <x:v>76</x:v>
      </x:c>
      <x:c r="B77" s="63" t="inlineStr">
        <x:is>
          <x:t xml:space="preserve">B</x:t>
        </x:is>
      </x:c>
      <x:c r="C77" s="63" t="n">
        <x:v>3</x:v>
      </x:c>
      <x:c r="D77" s="63" t="inlineStr">
        <x:is>
          <x:t xml:space="preserve">B3</x:t>
        </x:is>
      </x:c>
      <x:c r="E77" s="63" t="str">
        <x:f>IF(AND($B77="D",$C77&gt;=15,$C77&lt;=27),"NO ASIGNABLE",IF($D77&lt;&gt;"","ASIGNABLE",""))</x:f>
        <x:v>ASIGNABLE</x:v>
      </x:c>
      <x:c r="F77" s="64" t="str">
        <x:f>IFERROR(INDEX('ASIGNACION AUTOMATICA'!$J:$J,MATCH($D77,'ASIGNACION AUTOMATICA'!$N:$N,0)),"")</x:f>
      </x:c>
      <x:c r="G77" s="63" t="str">
        <x:f>IF($F77="","",IFERROR(INDEX('ASIGNACION AUTOMATICA'!$O:$O,MATCH($D77,'ASIGNACION AUTOMATICA'!$N:$N,0)),""))</x:f>
      </x:c>
      <x:c r="H77" s="63" t="str">
        <x:f>IF($E77="","",IF(COUNTIF('ASIGNACION AUTOMATICA'!$D:$D,$D77)&gt;0,"OCUPADO",IF(COUNTIF('ASIGNACION AUTOMATICA'!$N:$N,$D77)&gt;0,"RESERVADO","LIBRE")))</x:f>
        <x:v>LIBRE</x:v>
      </x:c>
      <x:c r="I77" s="64" t="str">
        <x:f>IFERROR(INDEX('ASIGNACION AUTOMATICA'!$J:$J,MATCH($D77,'ASIGNACION AUTOMATICA'!$D:$D,0)),"")</x:f>
      </x:c>
    </x:row>
    <x:row r="78">
      <x:c r="A78" s="63" t="n">
        <x:v>77</x:v>
      </x:c>
      <x:c r="B78" s="63" t="inlineStr">
        <x:is>
          <x:t xml:space="preserve">B</x:t>
        </x:is>
      </x:c>
      <x:c r="C78" s="63" t="n">
        <x:v>2</x:v>
      </x:c>
      <x:c r="D78" s="63" t="inlineStr">
        <x:is>
          <x:t xml:space="preserve">B2</x:t>
        </x:is>
      </x:c>
      <x:c r="E78" s="63" t="str">
        <x:f>IF(AND($B78="D",$C78&gt;=15,$C78&lt;=27),"NO ASIGNABLE",IF($D78&lt;&gt;"","ASIGNABLE",""))</x:f>
        <x:v>ASIGNABLE</x:v>
      </x:c>
      <x:c r="F78" s="64" t="str">
        <x:f>IFERROR(INDEX('ASIGNACION AUTOMATICA'!$J:$J,MATCH($D78,'ASIGNACION AUTOMATICA'!$N:$N,0)),"")</x:f>
      </x:c>
      <x:c r="G78" s="63" t="str">
        <x:f>IF($F78="","",IFERROR(INDEX('ASIGNACION AUTOMATICA'!$O:$O,MATCH($D78,'ASIGNACION AUTOMATICA'!$N:$N,0)),""))</x:f>
      </x:c>
      <x:c r="H78" s="63" t="str">
        <x:f>IF($E78="","",IF(COUNTIF('ASIGNACION AUTOMATICA'!$D:$D,$D78)&gt;0,"OCUPADO",IF(COUNTIF('ASIGNACION AUTOMATICA'!$N:$N,$D78)&gt;0,"RESERVADO","LIBRE")))</x:f>
        <x:v>LIBRE</x:v>
      </x:c>
      <x:c r="I78" s="64" t="str">
        <x:f>IFERROR(INDEX('ASIGNACION AUTOMATICA'!$J:$J,MATCH($D78,'ASIGNACION AUTOMATICA'!$D:$D,0)),"")</x:f>
      </x:c>
    </x:row>
    <x:row r="79">
      <x:c r="A79" s="63" t="n">
        <x:v>78</x:v>
      </x:c>
      <x:c r="B79" s="63" t="inlineStr">
        <x:is>
          <x:t xml:space="preserve">B</x:t>
        </x:is>
      </x:c>
      <x:c r="C79" s="63" t="n">
        <x:v>1</x:v>
      </x:c>
      <x:c r="D79" s="63" t="inlineStr">
        <x:is>
          <x:t xml:space="preserve">B1</x:t>
        </x:is>
      </x:c>
      <x:c r="E79" s="63" t="str">
        <x:f>IF(AND($B79="D",$C79&gt;=15,$C79&lt;=27),"NO ASIGNABLE",IF($D79&lt;&gt;"","ASIGNABLE",""))</x:f>
        <x:v>ASIGNABLE</x:v>
      </x:c>
      <x:c r="F79" s="64" t="str">
        <x:f>IFERROR(INDEX('ASIGNACION AUTOMATICA'!$J:$J,MATCH($D79,'ASIGNACION AUTOMATICA'!$N:$N,0)),"")</x:f>
      </x:c>
      <x:c r="G79" s="63" t="str">
        <x:f>IF($F79="","",IFERROR(INDEX('ASIGNACION AUTOMATICA'!$O:$O,MATCH($D79,'ASIGNACION AUTOMATICA'!$N:$N,0)),""))</x:f>
      </x:c>
      <x:c r="H79" s="63" t="str">
        <x:f>IF($E79="","",IF(COUNTIF('ASIGNACION AUTOMATICA'!$D:$D,$D79)&gt;0,"OCUPADO",IF(COUNTIF('ASIGNACION AUTOMATICA'!$N:$N,$D79)&gt;0,"RESERVADO","LIBRE")))</x:f>
        <x:v>LIBRE</x:v>
      </x:c>
      <x:c r="I79" s="64" t="str">
        <x:f>IFERROR(INDEX('ASIGNACION AUTOMATICA'!$J:$J,MATCH($D79,'ASIGNACION AUTOMATICA'!$D:$D,0)),"")</x:f>
      </x:c>
    </x:row>
    <x:row r="80">
      <x:c r="A80" s="63" t="n">
        <x:v>79</x:v>
      </x:c>
      <x:c r="B80" s="63" t="inlineStr">
        <x:is>
          <x:t xml:space="preserve">C</x:t>
        </x:is>
      </x:c>
      <x:c r="C80" s="63" t="n">
        <x:v>23</x:v>
      </x:c>
      <x:c r="D80" s="63" t="inlineStr">
        <x:is>
          <x:t xml:space="preserve">C23</x:t>
        </x:is>
      </x:c>
      <x:c r="E80" s="63" t="str">
        <x:f>IF(AND($B80="D",$C80&gt;=15,$C80&lt;=27),"NO ASIGNABLE",IF($D80&lt;&gt;"","ASIGNABLE",""))</x:f>
        <x:v>ASIGNABLE</x:v>
      </x:c>
      <x:c r="F80" s="64" t="str">
        <x:f>IFERROR(INDEX('ASIGNACION AUTOMATICA'!$J:$J,MATCH($D80,'ASIGNACION AUTOMATICA'!$N:$N,0)),"")</x:f>
      </x:c>
      <x:c r="G80" s="63" t="str">
        <x:f>IF($F80="","",IFERROR(INDEX('ASIGNACION AUTOMATICA'!$O:$O,MATCH($D80,'ASIGNACION AUTOMATICA'!$N:$N,0)),""))</x:f>
      </x:c>
      <x:c r="H80" s="63" t="str">
        <x:f>IF($E80="","",IF(COUNTIF('ASIGNACION AUTOMATICA'!$D:$D,$D80)&gt;0,"OCUPADO",IF(COUNTIF('ASIGNACION AUTOMATICA'!$N:$N,$D80)&gt;0,"RESERVADO","LIBRE")))</x:f>
        <x:v>LIBRE</x:v>
      </x:c>
      <x:c r="I80" s="64" t="str">
        <x:f>IFERROR(INDEX('ASIGNACION AUTOMATICA'!$J:$J,MATCH($D80,'ASIGNACION AUTOMATICA'!$D:$D,0)),"")</x:f>
      </x:c>
    </x:row>
    <x:row r="81">
      <x:c r="A81" s="63" t="n">
        <x:v>80</x:v>
      </x:c>
      <x:c r="B81" s="63" t="inlineStr">
        <x:is>
          <x:t xml:space="preserve">C</x:t>
        </x:is>
      </x:c>
      <x:c r="C81" s="63" t="n">
        <x:v>24</x:v>
      </x:c>
      <x:c r="D81" s="63" t="inlineStr">
        <x:is>
          <x:t xml:space="preserve">C24</x:t>
        </x:is>
      </x:c>
      <x:c r="E81" s="63" t="str">
        <x:f>IF(AND($B81="D",$C81&gt;=15,$C81&lt;=27),"NO ASIGNABLE",IF($D81&lt;&gt;"","ASIGNABLE",""))</x:f>
        <x:v>ASIGNABLE</x:v>
      </x:c>
      <x:c r="F81" s="64" t="str">
        <x:f>IFERROR(INDEX('ASIGNACION AUTOMATICA'!$J:$J,MATCH($D81,'ASIGNACION AUTOMATICA'!$N:$N,0)),"")</x:f>
      </x:c>
      <x:c r="G81" s="63" t="str">
        <x:f>IF($F81="","",IFERROR(INDEX('ASIGNACION AUTOMATICA'!$O:$O,MATCH($D81,'ASIGNACION AUTOMATICA'!$N:$N,0)),""))</x:f>
      </x:c>
      <x:c r="H81" s="63" t="str">
        <x:f>IF($E81="","",IF(COUNTIF('ASIGNACION AUTOMATICA'!$D:$D,$D81)&gt;0,"OCUPADO",IF(COUNTIF('ASIGNACION AUTOMATICA'!$N:$N,$D81)&gt;0,"RESERVADO","LIBRE")))</x:f>
        <x:v>LIBRE</x:v>
      </x:c>
      <x:c r="I81" s="64" t="str">
        <x:f>IFERROR(INDEX('ASIGNACION AUTOMATICA'!$J:$J,MATCH($D81,'ASIGNACION AUTOMATICA'!$D:$D,0)),"")</x:f>
      </x:c>
    </x:row>
    <x:row r="82">
      <x:c r="A82" s="63" t="n">
        <x:v>81</x:v>
      </x:c>
      <x:c r="B82" s="63" t="inlineStr">
        <x:is>
          <x:t xml:space="preserve">C</x:t>
        </x:is>
      </x:c>
      <x:c r="C82" s="63" t="n">
        <x:v>22</x:v>
      </x:c>
      <x:c r="D82" s="63" t="inlineStr">
        <x:is>
          <x:t xml:space="preserve">C22</x:t>
        </x:is>
      </x:c>
      <x:c r="E82" s="63" t="str">
        <x:f>IF(AND($B82="D",$C82&gt;=15,$C82&lt;=27),"NO ASIGNABLE",IF($D82&lt;&gt;"","ASIGNABLE",""))</x:f>
        <x:v>ASIGNABLE</x:v>
      </x:c>
      <x:c r="F82" s="64" t="str">
        <x:f>IFERROR(INDEX('ASIGNACION AUTOMATICA'!$J:$J,MATCH($D82,'ASIGNACION AUTOMATICA'!$N:$N,0)),"")</x:f>
      </x:c>
      <x:c r="G82" s="63" t="str">
        <x:f>IF($F82="","",IFERROR(INDEX('ASIGNACION AUTOMATICA'!$O:$O,MATCH($D82,'ASIGNACION AUTOMATICA'!$N:$N,0)),""))</x:f>
      </x:c>
      <x:c r="H82" s="63" t="str">
        <x:f>IF($E82="","",IF(COUNTIF('ASIGNACION AUTOMATICA'!$D:$D,$D82)&gt;0,"OCUPADO",IF(COUNTIF('ASIGNACION AUTOMATICA'!$N:$N,$D82)&gt;0,"RESERVADO","LIBRE")))</x:f>
        <x:v>LIBRE</x:v>
      </x:c>
      <x:c r="I82" s="64" t="str">
        <x:f>IFERROR(INDEX('ASIGNACION AUTOMATICA'!$J:$J,MATCH($D82,'ASIGNACION AUTOMATICA'!$D:$D,0)),"")</x:f>
      </x:c>
    </x:row>
    <x:row r="83">
      <x:c r="A83" s="63" t="n">
        <x:v>82</x:v>
      </x:c>
      <x:c r="B83" s="63" t="inlineStr">
        <x:is>
          <x:t xml:space="preserve">C</x:t>
        </x:is>
      </x:c>
      <x:c r="C83" s="63" t="n">
        <x:v>25</x:v>
      </x:c>
      <x:c r="D83" s="63" t="inlineStr">
        <x:is>
          <x:t xml:space="preserve">C25</x:t>
        </x:is>
      </x:c>
      <x:c r="E83" s="63" t="str">
        <x:f>IF(AND($B83="D",$C83&gt;=15,$C83&lt;=27),"NO ASIGNABLE",IF($D83&lt;&gt;"","ASIGNABLE",""))</x:f>
        <x:v>ASIGNABLE</x:v>
      </x:c>
      <x:c r="F83" s="64" t="str">
        <x:f>IFERROR(INDEX('ASIGNACION AUTOMATICA'!$J:$J,MATCH($D83,'ASIGNACION AUTOMATICA'!$N:$N,0)),"")</x:f>
      </x:c>
      <x:c r="G83" s="63" t="str">
        <x:f>IF($F83="","",IFERROR(INDEX('ASIGNACION AUTOMATICA'!$O:$O,MATCH($D83,'ASIGNACION AUTOMATICA'!$N:$N,0)),""))</x:f>
      </x:c>
      <x:c r="H83" s="63" t="str">
        <x:f>IF($E83="","",IF(COUNTIF('ASIGNACION AUTOMATICA'!$D:$D,$D83)&gt;0,"OCUPADO",IF(COUNTIF('ASIGNACION AUTOMATICA'!$N:$N,$D83)&gt;0,"RESERVADO","LIBRE")))</x:f>
        <x:v>LIBRE</x:v>
      </x:c>
      <x:c r="I83" s="64" t="str">
        <x:f>IFERROR(INDEX('ASIGNACION AUTOMATICA'!$J:$J,MATCH($D83,'ASIGNACION AUTOMATICA'!$D:$D,0)),"")</x:f>
      </x:c>
    </x:row>
    <x:row r="84">
      <x:c r="A84" s="63" t="n">
        <x:v>83</x:v>
      </x:c>
      <x:c r="B84" s="63" t="inlineStr">
        <x:is>
          <x:t xml:space="preserve">C</x:t>
        </x:is>
      </x:c>
      <x:c r="C84" s="63" t="n">
        <x:v>21</x:v>
      </x:c>
      <x:c r="D84" s="63" t="inlineStr">
        <x:is>
          <x:t xml:space="preserve">C21</x:t>
        </x:is>
      </x:c>
      <x:c r="E84" s="63" t="str">
        <x:f>IF(AND($B84="D",$C84&gt;=15,$C84&lt;=27),"NO ASIGNABLE",IF($D84&lt;&gt;"","ASIGNABLE",""))</x:f>
        <x:v>ASIGNABLE</x:v>
      </x:c>
      <x:c r="F84" s="64" t="str">
        <x:f>IFERROR(INDEX('ASIGNACION AUTOMATICA'!$J:$J,MATCH($D84,'ASIGNACION AUTOMATICA'!$N:$N,0)),"")</x:f>
      </x:c>
      <x:c r="G84" s="63" t="str">
        <x:f>IF($F84="","",IFERROR(INDEX('ASIGNACION AUTOMATICA'!$O:$O,MATCH($D84,'ASIGNACION AUTOMATICA'!$N:$N,0)),""))</x:f>
      </x:c>
      <x:c r="H84" s="63" t="str">
        <x:f>IF($E84="","",IF(COUNTIF('ASIGNACION AUTOMATICA'!$D:$D,$D84)&gt;0,"OCUPADO",IF(COUNTIF('ASIGNACION AUTOMATICA'!$N:$N,$D84)&gt;0,"RESERVADO","LIBRE")))</x:f>
        <x:v>LIBRE</x:v>
      </x:c>
      <x:c r="I84" s="64" t="str">
        <x:f>IFERROR(INDEX('ASIGNACION AUTOMATICA'!$J:$J,MATCH($D84,'ASIGNACION AUTOMATICA'!$D:$D,0)),"")</x:f>
      </x:c>
    </x:row>
    <x:row r="85">
      <x:c r="A85" s="63" t="n">
        <x:v>84</x:v>
      </x:c>
      <x:c r="B85" s="63" t="inlineStr">
        <x:is>
          <x:t xml:space="preserve">C</x:t>
        </x:is>
      </x:c>
      <x:c r="C85" s="63" t="n">
        <x:v>26</x:v>
      </x:c>
      <x:c r="D85" s="63" t="inlineStr">
        <x:is>
          <x:t xml:space="preserve">C26</x:t>
        </x:is>
      </x:c>
      <x:c r="E85" s="63" t="str">
        <x:f>IF(AND($B85="D",$C85&gt;=15,$C85&lt;=27),"NO ASIGNABLE",IF($D85&lt;&gt;"","ASIGNABLE",""))</x:f>
        <x:v>ASIGNABLE</x:v>
      </x:c>
      <x:c r="F85" s="64" t="str">
        <x:f>IFERROR(INDEX('ASIGNACION AUTOMATICA'!$J:$J,MATCH($D85,'ASIGNACION AUTOMATICA'!$N:$N,0)),"")</x:f>
      </x:c>
      <x:c r="G85" s="63" t="str">
        <x:f>IF($F85="","",IFERROR(INDEX('ASIGNACION AUTOMATICA'!$O:$O,MATCH($D85,'ASIGNACION AUTOMATICA'!$N:$N,0)),""))</x:f>
      </x:c>
      <x:c r="H85" s="63" t="str">
        <x:f>IF($E85="","",IF(COUNTIF('ASIGNACION AUTOMATICA'!$D:$D,$D85)&gt;0,"OCUPADO",IF(COUNTIF('ASIGNACION AUTOMATICA'!$N:$N,$D85)&gt;0,"RESERVADO","LIBRE")))</x:f>
        <x:v>LIBRE</x:v>
      </x:c>
      <x:c r="I85" s="64" t="str">
        <x:f>IFERROR(INDEX('ASIGNACION AUTOMATICA'!$J:$J,MATCH($D85,'ASIGNACION AUTOMATICA'!$D:$D,0)),"")</x:f>
      </x:c>
    </x:row>
    <x:row r="86">
      <x:c r="A86" s="63" t="n">
        <x:v>85</x:v>
      </x:c>
      <x:c r="B86" s="63" t="inlineStr">
        <x:is>
          <x:t xml:space="preserve">C</x:t>
        </x:is>
      </x:c>
      <x:c r="C86" s="63" t="n">
        <x:v>20</x:v>
      </x:c>
      <x:c r="D86" s="63" t="inlineStr">
        <x:is>
          <x:t xml:space="preserve">C20</x:t>
        </x:is>
      </x:c>
      <x:c r="E86" s="63" t="str">
        <x:f>IF(AND($B86="D",$C86&gt;=15,$C86&lt;=27),"NO ASIGNABLE",IF($D86&lt;&gt;"","ASIGNABLE",""))</x:f>
        <x:v>ASIGNABLE</x:v>
      </x:c>
      <x:c r="F86" s="64" t="str">
        <x:f>IFERROR(INDEX('ASIGNACION AUTOMATICA'!$J:$J,MATCH($D86,'ASIGNACION AUTOMATICA'!$N:$N,0)),"")</x:f>
      </x:c>
      <x:c r="G86" s="63" t="str">
        <x:f>IF($F86="","",IFERROR(INDEX('ASIGNACION AUTOMATICA'!$O:$O,MATCH($D86,'ASIGNACION AUTOMATICA'!$N:$N,0)),""))</x:f>
      </x:c>
      <x:c r="H86" s="63" t="str">
        <x:f>IF($E86="","",IF(COUNTIF('ASIGNACION AUTOMATICA'!$D:$D,$D86)&gt;0,"OCUPADO",IF(COUNTIF('ASIGNACION AUTOMATICA'!$N:$N,$D86)&gt;0,"RESERVADO","LIBRE")))</x:f>
        <x:v>LIBRE</x:v>
      </x:c>
      <x:c r="I86" s="64" t="str">
        <x:f>IFERROR(INDEX('ASIGNACION AUTOMATICA'!$J:$J,MATCH($D86,'ASIGNACION AUTOMATICA'!$D:$D,0)),"")</x:f>
      </x:c>
    </x:row>
    <x:row r="87">
      <x:c r="A87" s="63" t="n">
        <x:v>86</x:v>
      </x:c>
      <x:c r="B87" s="63" t="inlineStr">
        <x:is>
          <x:t xml:space="preserve">C</x:t>
        </x:is>
      </x:c>
      <x:c r="C87" s="63" t="n">
        <x:v>27</x:v>
      </x:c>
      <x:c r="D87" s="63" t="inlineStr">
        <x:is>
          <x:t xml:space="preserve">C27</x:t>
        </x:is>
      </x:c>
      <x:c r="E87" s="63" t="str">
        <x:f>IF(AND($B87="D",$C87&gt;=15,$C87&lt;=27),"NO ASIGNABLE",IF($D87&lt;&gt;"","ASIGNABLE",""))</x:f>
        <x:v>ASIGNABLE</x:v>
      </x:c>
      <x:c r="F87" s="64" t="str">
        <x:f>IFERROR(INDEX('ASIGNACION AUTOMATICA'!$J:$J,MATCH($D87,'ASIGNACION AUTOMATICA'!$N:$N,0)),"")</x:f>
      </x:c>
      <x:c r="G87" s="63" t="str">
        <x:f>IF($F87="","",IFERROR(INDEX('ASIGNACION AUTOMATICA'!$O:$O,MATCH($D87,'ASIGNACION AUTOMATICA'!$N:$N,0)),""))</x:f>
      </x:c>
      <x:c r="H87" s="63" t="str">
        <x:f>IF($E87="","",IF(COUNTIF('ASIGNACION AUTOMATICA'!$D:$D,$D87)&gt;0,"OCUPADO",IF(COUNTIF('ASIGNACION AUTOMATICA'!$N:$N,$D87)&gt;0,"RESERVADO","LIBRE")))</x:f>
        <x:v>LIBRE</x:v>
      </x:c>
      <x:c r="I87" s="64" t="str">
        <x:f>IFERROR(INDEX('ASIGNACION AUTOMATICA'!$J:$J,MATCH($D87,'ASIGNACION AUTOMATICA'!$D:$D,0)),"")</x:f>
      </x:c>
    </x:row>
    <x:row r="88">
      <x:c r="A88" s="63" t="n">
        <x:v>87</x:v>
      </x:c>
      <x:c r="B88" s="63" t="inlineStr">
        <x:is>
          <x:t xml:space="preserve">C</x:t>
        </x:is>
      </x:c>
      <x:c r="C88" s="63" t="n">
        <x:v>19</x:v>
      </x:c>
      <x:c r="D88" s="63" t="inlineStr">
        <x:is>
          <x:t xml:space="preserve">C19</x:t>
        </x:is>
      </x:c>
      <x:c r="E88" s="63" t="str">
        <x:f>IF(AND($B88="D",$C88&gt;=15,$C88&lt;=27),"NO ASIGNABLE",IF($D88&lt;&gt;"","ASIGNABLE",""))</x:f>
        <x:v>ASIGNABLE</x:v>
      </x:c>
      <x:c r="F88" s="64" t="str">
        <x:f>IFERROR(INDEX('ASIGNACION AUTOMATICA'!$J:$J,MATCH($D88,'ASIGNACION AUTOMATICA'!$N:$N,0)),"")</x:f>
      </x:c>
      <x:c r="G88" s="63" t="str">
        <x:f>IF($F88="","",IFERROR(INDEX('ASIGNACION AUTOMATICA'!$O:$O,MATCH($D88,'ASIGNACION AUTOMATICA'!$N:$N,0)),""))</x:f>
      </x:c>
      <x:c r="H88" s="63" t="str">
        <x:f>IF($E88="","",IF(COUNTIF('ASIGNACION AUTOMATICA'!$D:$D,$D88)&gt;0,"OCUPADO",IF(COUNTIF('ASIGNACION AUTOMATICA'!$N:$N,$D88)&gt;0,"RESERVADO","LIBRE")))</x:f>
        <x:v>LIBRE</x:v>
      </x:c>
      <x:c r="I88" s="64" t="str">
        <x:f>IFERROR(INDEX('ASIGNACION AUTOMATICA'!$J:$J,MATCH($D88,'ASIGNACION AUTOMATICA'!$D:$D,0)),"")</x:f>
      </x:c>
    </x:row>
    <x:row r="89">
      <x:c r="A89" s="63" t="n">
        <x:v>88</x:v>
      </x:c>
      <x:c r="B89" s="63" t="inlineStr">
        <x:is>
          <x:t xml:space="preserve">C</x:t>
        </x:is>
      </x:c>
      <x:c r="C89" s="63" t="n">
        <x:v>28</x:v>
      </x:c>
      <x:c r="D89" s="63" t="inlineStr">
        <x:is>
          <x:t xml:space="preserve">C28</x:t>
        </x:is>
      </x:c>
      <x:c r="E89" s="63" t="str">
        <x:f>IF(AND($B89="D",$C89&gt;=15,$C89&lt;=27),"NO ASIGNABLE",IF($D89&lt;&gt;"","ASIGNABLE",""))</x:f>
        <x:v>ASIGNABLE</x:v>
      </x:c>
      <x:c r="F89" s="64" t="str">
        <x:f>IFERROR(INDEX('ASIGNACION AUTOMATICA'!$J:$J,MATCH($D89,'ASIGNACION AUTOMATICA'!$N:$N,0)),"")</x:f>
      </x:c>
      <x:c r="G89" s="63" t="str">
        <x:f>IF($F89="","",IFERROR(INDEX('ASIGNACION AUTOMATICA'!$O:$O,MATCH($D89,'ASIGNACION AUTOMATICA'!$N:$N,0)),""))</x:f>
      </x:c>
      <x:c r="H89" s="63" t="str">
        <x:f>IF($E89="","",IF(COUNTIF('ASIGNACION AUTOMATICA'!$D:$D,$D89)&gt;0,"OCUPADO",IF(COUNTIF('ASIGNACION AUTOMATICA'!$N:$N,$D89)&gt;0,"RESERVADO","LIBRE")))</x:f>
        <x:v>LIBRE</x:v>
      </x:c>
      <x:c r="I89" s="64" t="str">
        <x:f>IFERROR(INDEX('ASIGNACION AUTOMATICA'!$J:$J,MATCH($D89,'ASIGNACION AUTOMATICA'!$D:$D,0)),"")</x:f>
      </x:c>
    </x:row>
    <x:row r="90">
      <x:c r="A90" s="63" t="n">
        <x:v>89</x:v>
      </x:c>
      <x:c r="B90" s="63" t="inlineStr">
        <x:is>
          <x:t xml:space="preserve">C</x:t>
        </x:is>
      </x:c>
      <x:c r="C90" s="63" t="n">
        <x:v>18</x:v>
      </x:c>
      <x:c r="D90" s="63" t="inlineStr">
        <x:is>
          <x:t xml:space="preserve">C18</x:t>
        </x:is>
      </x:c>
      <x:c r="E90" s="63" t="str">
        <x:f>IF(AND($B90="D",$C90&gt;=15,$C90&lt;=27),"NO ASIGNABLE",IF($D90&lt;&gt;"","ASIGNABLE",""))</x:f>
        <x:v>ASIGNABLE</x:v>
      </x:c>
      <x:c r="F90" s="64" t="str">
        <x:f>IFERROR(INDEX('ASIGNACION AUTOMATICA'!$J:$J,MATCH($D90,'ASIGNACION AUTOMATICA'!$N:$N,0)),"")</x:f>
      </x:c>
      <x:c r="G90" s="63" t="str">
        <x:f>IF($F90="","",IFERROR(INDEX('ASIGNACION AUTOMATICA'!$O:$O,MATCH($D90,'ASIGNACION AUTOMATICA'!$N:$N,0)),""))</x:f>
      </x:c>
      <x:c r="H90" s="63" t="str">
        <x:f>IF($E90="","",IF(COUNTIF('ASIGNACION AUTOMATICA'!$D:$D,$D90)&gt;0,"OCUPADO",IF(COUNTIF('ASIGNACION AUTOMATICA'!$N:$N,$D90)&gt;0,"RESERVADO","LIBRE")))</x:f>
        <x:v>LIBRE</x:v>
      </x:c>
      <x:c r="I90" s="64" t="str">
        <x:f>IFERROR(INDEX('ASIGNACION AUTOMATICA'!$J:$J,MATCH($D90,'ASIGNACION AUTOMATICA'!$D:$D,0)),"")</x:f>
      </x:c>
    </x:row>
    <x:row r="91">
      <x:c r="A91" s="63" t="n">
        <x:v>90</x:v>
      </x:c>
      <x:c r="B91" s="63" t="inlineStr">
        <x:is>
          <x:t xml:space="preserve">C</x:t>
        </x:is>
      </x:c>
      <x:c r="C91" s="63" t="n">
        <x:v>29</x:v>
      </x:c>
      <x:c r="D91" s="63" t="inlineStr">
        <x:is>
          <x:t xml:space="preserve">C29</x:t>
        </x:is>
      </x:c>
      <x:c r="E91" s="63" t="str">
        <x:f>IF(AND($B91="D",$C91&gt;=15,$C91&lt;=27),"NO ASIGNABLE",IF($D91&lt;&gt;"","ASIGNABLE",""))</x:f>
        <x:v>ASIGNABLE</x:v>
      </x:c>
      <x:c r="F91" s="64" t="str">
        <x:f>IFERROR(INDEX('ASIGNACION AUTOMATICA'!$J:$J,MATCH($D91,'ASIGNACION AUTOMATICA'!$N:$N,0)),"")</x:f>
      </x:c>
      <x:c r="G91" s="63" t="str">
        <x:f>IF($F91="","",IFERROR(INDEX('ASIGNACION AUTOMATICA'!$O:$O,MATCH($D91,'ASIGNACION AUTOMATICA'!$N:$N,0)),""))</x:f>
      </x:c>
      <x:c r="H91" s="63" t="str">
        <x:f>IF($E91="","",IF(COUNTIF('ASIGNACION AUTOMATICA'!$D:$D,$D91)&gt;0,"OCUPADO",IF(COUNTIF('ASIGNACION AUTOMATICA'!$N:$N,$D91)&gt;0,"RESERVADO","LIBRE")))</x:f>
        <x:v>LIBRE</x:v>
      </x:c>
      <x:c r="I91" s="64" t="str">
        <x:f>IFERROR(INDEX('ASIGNACION AUTOMATICA'!$J:$J,MATCH($D91,'ASIGNACION AUTOMATICA'!$D:$D,0)),"")</x:f>
      </x:c>
    </x:row>
    <x:row r="92">
      <x:c r="A92" s="61" t="n">
        <x:v>91</x:v>
      </x:c>
      <x:c r="B92" s="61" t="inlineStr">
        <x:is>
          <x:t xml:space="preserve">C</x:t>
        </x:is>
      </x:c>
      <x:c r="C92" s="61" t="n">
        <x:v>17</x:v>
      </x:c>
      <x:c r="D92" s="61" t="inlineStr">
        <x:is>
          <x:t xml:space="preserve">C17</x:t>
        </x:is>
      </x:c>
      <x:c r="E92" s="61" t="str">
        <x:f>IF(AND($B92="D",$C92&gt;=15,$C92&lt;=27),"NO ASIGNABLE",IF($D92&lt;&gt;"","ASIGNABLE",""))</x:f>
        <x:v>ASIGNABLE</x:v>
      </x:c>
      <x:c r="F92" s="65" t="str">
        <x:f>IFERROR(INDEX('ASIGNACION AUTOMATICA'!$J:$J,MATCH($D92,'ASIGNACION AUTOMATICA'!$N:$N,0)),"")</x:f>
      </x:c>
      <x:c r="G92" s="61" t="str">
        <x:f>IF($F92="","",IFERROR(INDEX('ASIGNACION AUTOMATICA'!$O:$O,MATCH($D92,'ASIGNACION AUTOMATICA'!$N:$N,0)),""))</x:f>
      </x:c>
      <x:c r="H92" s="61" t="str">
        <x:f>IF($E92="","",IF(COUNTIF('ASIGNACION AUTOMATICA'!$D:$D,$D92)&gt;0,"OCUPADO",IF(COUNTIF('ASIGNACION AUTOMATICA'!$N:$N,$D92)&gt;0,"RESERVADO","LIBRE")))</x:f>
        <x:v>LIBRE</x:v>
      </x:c>
      <x:c r="I92" s="65" t="str">
        <x:f>IFERROR(INDEX('ASIGNACION AUTOMATICA'!$J:$J,MATCH($D92,'ASIGNACION AUTOMATICA'!$D:$D,0)),"")</x:f>
      </x:c>
    </x:row>
    <x:row r="93">
      <x:c r="A93" s="61" t="n">
        <x:v>92</x:v>
      </x:c>
      <x:c r="B93" s="61" t="inlineStr">
        <x:is>
          <x:t xml:space="preserve">C</x:t>
        </x:is>
      </x:c>
      <x:c r="C93" s="61" t="n">
        <x:v>30</x:v>
      </x:c>
      <x:c r="D93" s="61" t="inlineStr">
        <x:is>
          <x:t xml:space="preserve">C30</x:t>
        </x:is>
      </x:c>
      <x:c r="E93" s="61" t="str">
        <x:f>IF(AND($B93="D",$C93&gt;=15,$C93&lt;=27),"NO ASIGNABLE",IF($D93&lt;&gt;"","ASIGNABLE",""))</x:f>
        <x:v>ASIGNABLE</x:v>
      </x:c>
      <x:c r="F93" s="65" t="str">
        <x:f>IFERROR(INDEX('ASIGNACION AUTOMATICA'!$J:$J,MATCH($D93,'ASIGNACION AUTOMATICA'!$N:$N,0)),"")</x:f>
      </x:c>
      <x:c r="G93" s="61" t="str">
        <x:f>IF($F93="","",IFERROR(INDEX('ASIGNACION AUTOMATICA'!$O:$O,MATCH($D93,'ASIGNACION AUTOMATICA'!$N:$N,0)),""))</x:f>
      </x:c>
      <x:c r="H93" s="61" t="str">
        <x:f>IF($E93="","",IF(COUNTIF('ASIGNACION AUTOMATICA'!$D:$D,$D93)&gt;0,"OCUPADO",IF(COUNTIF('ASIGNACION AUTOMATICA'!$N:$N,$D93)&gt;0,"RESERVADO","LIBRE")))</x:f>
        <x:v>LIBRE</x:v>
      </x:c>
      <x:c r="I93" s="65" t="str">
        <x:f>IFERROR(INDEX('ASIGNACION AUTOMATICA'!$J:$J,MATCH($D93,'ASIGNACION AUTOMATICA'!$D:$D,0)),"")</x:f>
      </x:c>
    </x:row>
    <x:row r="94">
      <x:c r="A94" s="61" t="n">
        <x:v>93</x:v>
      </x:c>
      <x:c r="B94" s="61" t="inlineStr">
        <x:is>
          <x:t xml:space="preserve">C</x:t>
        </x:is>
      </x:c>
      <x:c r="C94" s="61" t="n">
        <x:v>16</x:v>
      </x:c>
      <x:c r="D94" s="61" t="inlineStr">
        <x:is>
          <x:t xml:space="preserve">C16</x:t>
        </x:is>
      </x:c>
      <x:c r="E94" s="61" t="str">
        <x:f>IF(AND($B94="D",$C94&gt;=15,$C94&lt;=27),"NO ASIGNABLE",IF($D94&lt;&gt;"","ASIGNABLE",""))</x:f>
        <x:v>ASIGNABLE</x:v>
      </x:c>
      <x:c r="F94" s="65" t="str">
        <x:f>IFERROR(INDEX('ASIGNACION AUTOMATICA'!$J:$J,MATCH($D94,'ASIGNACION AUTOMATICA'!$N:$N,0)),"")</x:f>
      </x:c>
      <x:c r="G94" s="61" t="str">
        <x:f>IF($F94="","",IFERROR(INDEX('ASIGNACION AUTOMATICA'!$O:$O,MATCH($D94,'ASIGNACION AUTOMATICA'!$N:$N,0)),""))</x:f>
      </x:c>
      <x:c r="H94" s="61" t="str">
        <x:f>IF($E94="","",IF(COUNTIF('ASIGNACION AUTOMATICA'!$D:$D,$D94)&gt;0,"OCUPADO",IF(COUNTIF('ASIGNACION AUTOMATICA'!$N:$N,$D94)&gt;0,"RESERVADO","LIBRE")))</x:f>
        <x:v>LIBRE</x:v>
      </x:c>
      <x:c r="I94" s="65" t="str">
        <x:f>IFERROR(INDEX('ASIGNACION AUTOMATICA'!$J:$J,MATCH($D94,'ASIGNACION AUTOMATICA'!$D:$D,0)),"")</x:f>
      </x:c>
    </x:row>
    <x:row r="95">
      <x:c r="A95" s="61" t="n">
        <x:v>94</x:v>
      </x:c>
      <x:c r="B95" s="61" t="inlineStr">
        <x:is>
          <x:t xml:space="preserve">C</x:t>
        </x:is>
      </x:c>
      <x:c r="C95" s="61" t="n">
        <x:v>31</x:v>
      </x:c>
      <x:c r="D95" s="61" t="inlineStr">
        <x:is>
          <x:t xml:space="preserve">C31</x:t>
        </x:is>
      </x:c>
      <x:c r="E95" s="61" t="str">
        <x:f>IF(AND($B95="D",$C95&gt;=15,$C95&lt;=27),"NO ASIGNABLE",IF($D95&lt;&gt;"","ASIGNABLE",""))</x:f>
        <x:v>ASIGNABLE</x:v>
      </x:c>
      <x:c r="F95" s="65" t="str">
        <x:f>IFERROR(INDEX('ASIGNACION AUTOMATICA'!$J:$J,MATCH($D95,'ASIGNACION AUTOMATICA'!$N:$N,0)),"")</x:f>
      </x:c>
      <x:c r="G95" s="61" t="str">
        <x:f>IF($F95="","",IFERROR(INDEX('ASIGNACION AUTOMATICA'!$O:$O,MATCH($D95,'ASIGNACION AUTOMATICA'!$N:$N,0)),""))</x:f>
      </x:c>
      <x:c r="H95" s="61" t="str">
        <x:f>IF($E95="","",IF(COUNTIF('ASIGNACION AUTOMATICA'!$D:$D,$D95)&gt;0,"OCUPADO",IF(COUNTIF('ASIGNACION AUTOMATICA'!$N:$N,$D95)&gt;0,"RESERVADO","LIBRE")))</x:f>
        <x:v>LIBRE</x:v>
      </x:c>
      <x:c r="I95" s="65" t="str">
        <x:f>IFERROR(INDEX('ASIGNACION AUTOMATICA'!$J:$J,MATCH($D95,'ASIGNACION AUTOMATICA'!$D:$D,0)),"")</x:f>
      </x:c>
    </x:row>
    <x:row r="96">
      <x:c r="A96" s="63" t="n">
        <x:v>95</x:v>
      </x:c>
      <x:c r="B96" s="63" t="inlineStr">
        <x:is>
          <x:t xml:space="preserve">C</x:t>
        </x:is>
      </x:c>
      <x:c r="C96" s="63" t="n">
        <x:v>15</x:v>
      </x:c>
      <x:c r="D96" s="63" t="inlineStr">
        <x:is>
          <x:t xml:space="preserve">C15</x:t>
        </x:is>
      </x:c>
      <x:c r="E96" s="63" t="str">
        <x:f>IF(AND($B96="D",$C96&gt;=15,$C96&lt;=27),"NO ASIGNABLE",IF($D96&lt;&gt;"","ASIGNABLE",""))</x:f>
        <x:v>ASIGNABLE</x:v>
      </x:c>
      <x:c r="F96" s="64" t="str">
        <x:f>IFERROR(INDEX('ASIGNACION AUTOMATICA'!$J:$J,MATCH($D96,'ASIGNACION AUTOMATICA'!$N:$N,0)),"")</x:f>
      </x:c>
      <x:c r="G96" s="63" t="str">
        <x:f>IF($F96="","",IFERROR(INDEX('ASIGNACION AUTOMATICA'!$O:$O,MATCH($D96,'ASIGNACION AUTOMATICA'!$N:$N,0)),""))</x:f>
      </x:c>
      <x:c r="H96" s="63" t="str">
        <x:f>IF($E96="","",IF(COUNTIF('ASIGNACION AUTOMATICA'!$D:$D,$D96)&gt;0,"OCUPADO",IF(COUNTIF('ASIGNACION AUTOMATICA'!$N:$N,$D96)&gt;0,"RESERVADO","LIBRE")))</x:f>
        <x:v>LIBRE</x:v>
      </x:c>
      <x:c r="I96" s="64" t="str">
        <x:f>IFERROR(INDEX('ASIGNACION AUTOMATICA'!$J:$J,MATCH($D96,'ASIGNACION AUTOMATICA'!$D:$D,0)),"")</x:f>
      </x:c>
    </x:row>
    <x:row r="97">
      <x:c r="A97" s="63" t="n">
        <x:v>96</x:v>
      </x:c>
      <x:c r="B97" s="63" t="inlineStr">
        <x:is>
          <x:t xml:space="preserve">C</x:t>
        </x:is>
      </x:c>
      <x:c r="C97" s="63" t="n">
        <x:v>32</x:v>
      </x:c>
      <x:c r="D97" s="63" t="inlineStr">
        <x:is>
          <x:t xml:space="preserve">C32</x:t>
        </x:is>
      </x:c>
      <x:c r="E97" s="63" t="str">
        <x:f>IF(AND($B97="D",$C97&gt;=15,$C97&lt;=27),"NO ASIGNABLE",IF($D97&lt;&gt;"","ASIGNABLE",""))</x:f>
        <x:v>ASIGNABLE</x:v>
      </x:c>
      <x:c r="F97" s="64" t="str">
        <x:f>IFERROR(INDEX('ASIGNACION AUTOMATICA'!$J:$J,MATCH($D97,'ASIGNACION AUTOMATICA'!$N:$N,0)),"")</x:f>
      </x:c>
      <x:c r="G97" s="63" t="str">
        <x:f>IF($F97="","",IFERROR(INDEX('ASIGNACION AUTOMATICA'!$O:$O,MATCH($D97,'ASIGNACION AUTOMATICA'!$N:$N,0)),""))</x:f>
      </x:c>
      <x:c r="H97" s="63" t="str">
        <x:f>IF($E97="","",IF(COUNTIF('ASIGNACION AUTOMATICA'!$D:$D,$D97)&gt;0,"OCUPADO",IF(COUNTIF('ASIGNACION AUTOMATICA'!$N:$N,$D97)&gt;0,"RESERVADO","LIBRE")))</x:f>
        <x:v>LIBRE</x:v>
      </x:c>
      <x:c r="I97" s="64" t="str">
        <x:f>IFERROR(INDEX('ASIGNACION AUTOMATICA'!$J:$J,MATCH($D97,'ASIGNACION AUTOMATICA'!$D:$D,0)),"")</x:f>
      </x:c>
    </x:row>
    <x:row r="98">
      <x:c r="A98" s="63" t="n">
        <x:v>97</x:v>
      </x:c>
      <x:c r="B98" s="63" t="inlineStr">
        <x:is>
          <x:t xml:space="preserve">C</x:t>
        </x:is>
      </x:c>
      <x:c r="C98" s="63" t="n">
        <x:v>14</x:v>
      </x:c>
      <x:c r="D98" s="63" t="inlineStr">
        <x:is>
          <x:t xml:space="preserve">C14</x:t>
        </x:is>
      </x:c>
      <x:c r="E98" s="63" t="str">
        <x:f>IF(AND($B98="D",$C98&gt;=15,$C98&lt;=27),"NO ASIGNABLE",IF($D98&lt;&gt;"","ASIGNABLE",""))</x:f>
        <x:v>ASIGNABLE</x:v>
      </x:c>
      <x:c r="F98" s="64" t="str">
        <x:f>IFERROR(INDEX('ASIGNACION AUTOMATICA'!$J:$J,MATCH($D98,'ASIGNACION AUTOMATICA'!$N:$N,0)),"")</x:f>
      </x:c>
      <x:c r="G98" s="63" t="str">
        <x:f>IF($F98="","",IFERROR(INDEX('ASIGNACION AUTOMATICA'!$O:$O,MATCH($D98,'ASIGNACION AUTOMATICA'!$N:$N,0)),""))</x:f>
      </x:c>
      <x:c r="H98" s="63" t="str">
        <x:f>IF($E98="","",IF(COUNTIF('ASIGNACION AUTOMATICA'!$D:$D,$D98)&gt;0,"OCUPADO",IF(COUNTIF('ASIGNACION AUTOMATICA'!$N:$N,$D98)&gt;0,"RESERVADO","LIBRE")))</x:f>
        <x:v>LIBRE</x:v>
      </x:c>
      <x:c r="I98" s="64" t="str">
        <x:f>IFERROR(INDEX('ASIGNACION AUTOMATICA'!$J:$J,MATCH($D98,'ASIGNACION AUTOMATICA'!$D:$D,0)),"")</x:f>
      </x:c>
    </x:row>
    <x:row r="99">
      <x:c r="A99" s="63" t="n">
        <x:v>98</x:v>
      </x:c>
      <x:c r="B99" s="63" t="inlineStr">
        <x:is>
          <x:t xml:space="preserve">C</x:t>
        </x:is>
      </x:c>
      <x:c r="C99" s="63" t="n">
        <x:v>33</x:v>
      </x:c>
      <x:c r="D99" s="63" t="inlineStr">
        <x:is>
          <x:t xml:space="preserve">C33</x:t>
        </x:is>
      </x:c>
      <x:c r="E99" s="63" t="str">
        <x:f>IF(AND($B99="D",$C99&gt;=15,$C99&lt;=27),"NO ASIGNABLE",IF($D99&lt;&gt;"","ASIGNABLE",""))</x:f>
        <x:v>ASIGNABLE</x:v>
      </x:c>
      <x:c r="F99" s="64" t="str">
        <x:f>IFERROR(INDEX('ASIGNACION AUTOMATICA'!$J:$J,MATCH($D99,'ASIGNACION AUTOMATICA'!$N:$N,0)),"")</x:f>
      </x:c>
      <x:c r="G99" s="63" t="str">
        <x:f>IF($F99="","",IFERROR(INDEX('ASIGNACION AUTOMATICA'!$O:$O,MATCH($D99,'ASIGNACION AUTOMATICA'!$N:$N,0)),""))</x:f>
      </x:c>
      <x:c r="H99" s="63" t="str">
        <x:f>IF($E99="","",IF(COUNTIF('ASIGNACION AUTOMATICA'!$D:$D,$D99)&gt;0,"OCUPADO",IF(COUNTIF('ASIGNACION AUTOMATICA'!$N:$N,$D99)&gt;0,"RESERVADO","LIBRE")))</x:f>
        <x:v>LIBRE</x:v>
      </x:c>
      <x:c r="I99" s="64" t="str">
        <x:f>IFERROR(INDEX('ASIGNACION AUTOMATICA'!$J:$J,MATCH($D99,'ASIGNACION AUTOMATICA'!$D:$D,0)),"")</x:f>
      </x:c>
    </x:row>
    <x:row r="100">
      <x:c r="A100" s="63" t="n">
        <x:v>99</x:v>
      </x:c>
      <x:c r="B100" s="63" t="inlineStr">
        <x:is>
          <x:t xml:space="preserve">C</x:t>
        </x:is>
      </x:c>
      <x:c r="C100" s="63" t="n">
        <x:v>13</x:v>
      </x:c>
      <x:c r="D100" s="63" t="inlineStr">
        <x:is>
          <x:t xml:space="preserve">C13</x:t>
        </x:is>
      </x:c>
      <x:c r="E100" s="63" t="str">
        <x:f>IF(AND($B100="D",$C100&gt;=15,$C100&lt;=27),"NO ASIGNABLE",IF($D100&lt;&gt;"","ASIGNABLE",""))</x:f>
        <x:v>ASIGNABLE</x:v>
      </x:c>
      <x:c r="F100" s="64" t="str">
        <x:f>IFERROR(INDEX('ASIGNACION AUTOMATICA'!$J:$J,MATCH($D100,'ASIGNACION AUTOMATICA'!$N:$N,0)),"")</x:f>
      </x:c>
      <x:c r="G100" s="63" t="str">
        <x:f>IF($F100="","",IFERROR(INDEX('ASIGNACION AUTOMATICA'!$O:$O,MATCH($D100,'ASIGNACION AUTOMATICA'!$N:$N,0)),""))</x:f>
      </x:c>
      <x:c r="H100" s="63" t="str">
        <x:f>IF($E100="","",IF(COUNTIF('ASIGNACION AUTOMATICA'!$D:$D,$D100)&gt;0,"OCUPADO",IF(COUNTIF('ASIGNACION AUTOMATICA'!$N:$N,$D100)&gt;0,"RESERVADO","LIBRE")))</x:f>
        <x:v>LIBRE</x:v>
      </x:c>
      <x:c r="I100" s="64" t="str">
        <x:f>IFERROR(INDEX('ASIGNACION AUTOMATICA'!$J:$J,MATCH($D100,'ASIGNACION AUTOMATICA'!$D:$D,0)),"")</x:f>
      </x:c>
    </x:row>
    <x:row r="101">
      <x:c r="A101" s="63" t="n">
        <x:v>100</x:v>
      </x:c>
      <x:c r="B101" s="63" t="inlineStr">
        <x:is>
          <x:t xml:space="preserve">C</x:t>
        </x:is>
      </x:c>
      <x:c r="C101" s="63" t="n">
        <x:v>34</x:v>
      </x:c>
      <x:c r="D101" s="63" t="inlineStr">
        <x:is>
          <x:t xml:space="preserve">C34</x:t>
        </x:is>
      </x:c>
      <x:c r="E101" s="63" t="str">
        <x:f>IF(AND($B101="D",$C101&gt;=15,$C101&lt;=27),"NO ASIGNABLE",IF($D101&lt;&gt;"","ASIGNABLE",""))</x:f>
        <x:v>ASIGNABLE</x:v>
      </x:c>
      <x:c r="F101" s="64" t="str">
        <x:f>IFERROR(INDEX('ASIGNACION AUTOMATICA'!$J:$J,MATCH($D101,'ASIGNACION AUTOMATICA'!$N:$N,0)),"")</x:f>
      </x:c>
      <x:c r="G101" s="63" t="str">
        <x:f>IF($F101="","",IFERROR(INDEX('ASIGNACION AUTOMATICA'!$O:$O,MATCH($D101,'ASIGNACION AUTOMATICA'!$N:$N,0)),""))</x:f>
      </x:c>
      <x:c r="H101" s="63" t="str">
        <x:f>IF($E101="","",IF(COUNTIF('ASIGNACION AUTOMATICA'!$D:$D,$D101)&gt;0,"OCUPADO",IF(COUNTIF('ASIGNACION AUTOMATICA'!$N:$N,$D101)&gt;0,"RESERVADO","LIBRE")))</x:f>
        <x:v>LIBRE</x:v>
      </x:c>
      <x:c r="I101" s="64" t="str">
        <x:f>IFERROR(INDEX('ASIGNACION AUTOMATICA'!$J:$J,MATCH($D101,'ASIGNACION AUTOMATICA'!$D:$D,0)),"")</x:f>
      </x:c>
    </x:row>
    <x:row r="102">
      <x:c r="A102" s="63" t="n">
        <x:v>101</x:v>
      </x:c>
      <x:c r="B102" s="63" t="inlineStr">
        <x:is>
          <x:t xml:space="preserve">C</x:t>
        </x:is>
      </x:c>
      <x:c r="C102" s="63" t="n">
        <x:v>12</x:v>
      </x:c>
      <x:c r="D102" s="63" t="inlineStr">
        <x:is>
          <x:t xml:space="preserve">C12</x:t>
        </x:is>
      </x:c>
      <x:c r="E102" s="63" t="str">
        <x:f>IF(AND($B102="D",$C102&gt;=15,$C102&lt;=27),"NO ASIGNABLE",IF($D102&lt;&gt;"","ASIGNABLE",""))</x:f>
        <x:v>ASIGNABLE</x:v>
      </x:c>
      <x:c r="F102" s="64" t="str">
        <x:f>IFERROR(INDEX('ASIGNACION AUTOMATICA'!$J:$J,MATCH($D102,'ASIGNACION AUTOMATICA'!$N:$N,0)),"")</x:f>
      </x:c>
      <x:c r="G102" s="63" t="str">
        <x:f>IF($F102="","",IFERROR(INDEX('ASIGNACION AUTOMATICA'!$O:$O,MATCH($D102,'ASIGNACION AUTOMATICA'!$N:$N,0)),""))</x:f>
      </x:c>
      <x:c r="H102" s="63" t="str">
        <x:f>IF($E102="","",IF(COUNTIF('ASIGNACION AUTOMATICA'!$D:$D,$D102)&gt;0,"OCUPADO",IF(COUNTIF('ASIGNACION AUTOMATICA'!$N:$N,$D102)&gt;0,"RESERVADO","LIBRE")))</x:f>
        <x:v>LIBRE</x:v>
      </x:c>
      <x:c r="I102" s="64" t="str">
        <x:f>IFERROR(INDEX('ASIGNACION AUTOMATICA'!$J:$J,MATCH($D102,'ASIGNACION AUTOMATICA'!$D:$D,0)),"")</x:f>
      </x:c>
    </x:row>
    <x:row r="103">
      <x:c r="A103" s="63" t="n">
        <x:v>102</x:v>
      </x:c>
      <x:c r="B103" s="63" t="inlineStr">
        <x:is>
          <x:t xml:space="preserve">C</x:t>
        </x:is>
      </x:c>
      <x:c r="C103" s="63" t="n">
        <x:v>35</x:v>
      </x:c>
      <x:c r="D103" s="63" t="inlineStr">
        <x:is>
          <x:t xml:space="preserve">C35</x:t>
        </x:is>
      </x:c>
      <x:c r="E103" s="63" t="str">
        <x:f>IF(AND($B103="D",$C103&gt;=15,$C103&lt;=27),"NO ASIGNABLE",IF($D103&lt;&gt;"","ASIGNABLE",""))</x:f>
        <x:v>ASIGNABLE</x:v>
      </x:c>
      <x:c r="F103" s="64" t="str">
        <x:f>IFERROR(INDEX('ASIGNACION AUTOMATICA'!$J:$J,MATCH($D103,'ASIGNACION AUTOMATICA'!$N:$N,0)),"")</x:f>
      </x:c>
      <x:c r="G103" s="63" t="str">
        <x:f>IF($F103="","",IFERROR(INDEX('ASIGNACION AUTOMATICA'!$O:$O,MATCH($D103,'ASIGNACION AUTOMATICA'!$N:$N,0)),""))</x:f>
      </x:c>
      <x:c r="H103" s="63" t="str">
        <x:f>IF($E103="","",IF(COUNTIF('ASIGNACION AUTOMATICA'!$D:$D,$D103)&gt;0,"OCUPADO",IF(COUNTIF('ASIGNACION AUTOMATICA'!$N:$N,$D103)&gt;0,"RESERVADO","LIBRE")))</x:f>
        <x:v>LIBRE</x:v>
      </x:c>
      <x:c r="I103" s="64" t="str">
        <x:f>IFERROR(INDEX('ASIGNACION AUTOMATICA'!$J:$J,MATCH($D103,'ASIGNACION AUTOMATICA'!$D:$D,0)),"")</x:f>
      </x:c>
    </x:row>
    <x:row r="104">
      <x:c r="A104" s="63" t="n">
        <x:v>103</x:v>
      </x:c>
      <x:c r="B104" s="63" t="inlineStr">
        <x:is>
          <x:t xml:space="preserve">C</x:t>
        </x:is>
      </x:c>
      <x:c r="C104" s="63" t="n">
        <x:v>11</x:v>
      </x:c>
      <x:c r="D104" s="63" t="inlineStr">
        <x:is>
          <x:t xml:space="preserve">C11</x:t>
        </x:is>
      </x:c>
      <x:c r="E104" s="63" t="str">
        <x:f>IF(AND($B104="D",$C104&gt;=15,$C104&lt;=27),"NO ASIGNABLE",IF($D104&lt;&gt;"","ASIGNABLE",""))</x:f>
        <x:v>ASIGNABLE</x:v>
      </x:c>
      <x:c r="F104" s="64" t="str">
        <x:f>IFERROR(INDEX('ASIGNACION AUTOMATICA'!$J:$J,MATCH($D104,'ASIGNACION AUTOMATICA'!$N:$N,0)),"")</x:f>
      </x:c>
      <x:c r="G104" s="63" t="str">
        <x:f>IF($F104="","",IFERROR(INDEX('ASIGNACION AUTOMATICA'!$O:$O,MATCH($D104,'ASIGNACION AUTOMATICA'!$N:$N,0)),""))</x:f>
      </x:c>
      <x:c r="H104" s="63" t="str">
        <x:f>IF($E104="","",IF(COUNTIF('ASIGNACION AUTOMATICA'!$D:$D,$D104)&gt;0,"OCUPADO",IF(COUNTIF('ASIGNACION AUTOMATICA'!$N:$N,$D104)&gt;0,"RESERVADO","LIBRE")))</x:f>
        <x:v>LIBRE</x:v>
      </x:c>
      <x:c r="I104" s="64" t="str">
        <x:f>IFERROR(INDEX('ASIGNACION AUTOMATICA'!$J:$J,MATCH($D104,'ASIGNACION AUTOMATICA'!$D:$D,0)),"")</x:f>
      </x:c>
    </x:row>
    <x:row r="105">
      <x:c r="A105" s="63" t="n">
        <x:v>104</x:v>
      </x:c>
      <x:c r="B105" s="63" t="inlineStr">
        <x:is>
          <x:t xml:space="preserve">C</x:t>
        </x:is>
      </x:c>
      <x:c r="C105" s="63" t="n">
        <x:v>36</x:v>
      </x:c>
      <x:c r="D105" s="63" t="inlineStr">
        <x:is>
          <x:t xml:space="preserve">C36</x:t>
        </x:is>
      </x:c>
      <x:c r="E105" s="63" t="str">
        <x:f>IF(AND($B105="D",$C105&gt;=15,$C105&lt;=27),"NO ASIGNABLE",IF($D105&lt;&gt;"","ASIGNABLE",""))</x:f>
        <x:v>ASIGNABLE</x:v>
      </x:c>
      <x:c r="F105" s="64" t="str">
        <x:f>IFERROR(INDEX('ASIGNACION AUTOMATICA'!$J:$J,MATCH($D105,'ASIGNACION AUTOMATICA'!$N:$N,0)),"")</x:f>
      </x:c>
      <x:c r="G105" s="63" t="str">
        <x:f>IF($F105="","",IFERROR(INDEX('ASIGNACION AUTOMATICA'!$O:$O,MATCH($D105,'ASIGNACION AUTOMATICA'!$N:$N,0)),""))</x:f>
      </x:c>
      <x:c r="H105" s="63" t="str">
        <x:f>IF($E105="","",IF(COUNTIF('ASIGNACION AUTOMATICA'!$D:$D,$D105)&gt;0,"OCUPADO",IF(COUNTIF('ASIGNACION AUTOMATICA'!$N:$N,$D105)&gt;0,"RESERVADO","LIBRE")))</x:f>
        <x:v>LIBRE</x:v>
      </x:c>
      <x:c r="I105" s="64" t="str">
        <x:f>IFERROR(INDEX('ASIGNACION AUTOMATICA'!$J:$J,MATCH($D105,'ASIGNACION AUTOMATICA'!$D:$D,0)),"")</x:f>
      </x:c>
    </x:row>
    <x:row r="106">
      <x:c r="A106" s="63" t="n">
        <x:v>105</x:v>
      </x:c>
      <x:c r="B106" s="63" t="inlineStr">
        <x:is>
          <x:t xml:space="preserve">C</x:t>
        </x:is>
      </x:c>
      <x:c r="C106" s="63" t="n">
        <x:v>10</x:v>
      </x:c>
      <x:c r="D106" s="63" t="inlineStr">
        <x:is>
          <x:t xml:space="preserve">C10</x:t>
        </x:is>
      </x:c>
      <x:c r="E106" s="63" t="str">
        <x:f>IF(AND($B106="D",$C106&gt;=15,$C106&lt;=27),"NO ASIGNABLE",IF($D106&lt;&gt;"","ASIGNABLE",""))</x:f>
        <x:v>ASIGNABLE</x:v>
      </x:c>
      <x:c r="F106" s="64" t="str">
        <x:f>IFERROR(INDEX('ASIGNACION AUTOMATICA'!$J:$J,MATCH($D106,'ASIGNACION AUTOMATICA'!$N:$N,0)),"")</x:f>
      </x:c>
      <x:c r="G106" s="63" t="str">
        <x:f>IF($F106="","",IFERROR(INDEX('ASIGNACION AUTOMATICA'!$O:$O,MATCH($D106,'ASIGNACION AUTOMATICA'!$N:$N,0)),""))</x:f>
      </x:c>
      <x:c r="H106" s="63" t="str">
        <x:f>IF($E106="","",IF(COUNTIF('ASIGNACION AUTOMATICA'!$D:$D,$D106)&gt;0,"OCUPADO",IF(COUNTIF('ASIGNACION AUTOMATICA'!$N:$N,$D106)&gt;0,"RESERVADO","LIBRE")))</x:f>
        <x:v>LIBRE</x:v>
      </x:c>
      <x:c r="I106" s="64" t="str">
        <x:f>IFERROR(INDEX('ASIGNACION AUTOMATICA'!$J:$J,MATCH($D106,'ASIGNACION AUTOMATICA'!$D:$D,0)),"")</x:f>
      </x:c>
    </x:row>
    <x:row r="107">
      <x:c r="A107" s="63" t="n">
        <x:v>106</x:v>
      </x:c>
      <x:c r="B107" s="63" t="inlineStr">
        <x:is>
          <x:t xml:space="preserve">C</x:t>
        </x:is>
      </x:c>
      <x:c r="C107" s="63" t="n">
        <x:v>37</x:v>
      </x:c>
      <x:c r="D107" s="63" t="inlineStr">
        <x:is>
          <x:t xml:space="preserve">C37</x:t>
        </x:is>
      </x:c>
      <x:c r="E107" s="63" t="str">
        <x:f>IF(AND($B107="D",$C107&gt;=15,$C107&lt;=27),"NO ASIGNABLE",IF($D107&lt;&gt;"","ASIGNABLE",""))</x:f>
        <x:v>ASIGNABLE</x:v>
      </x:c>
      <x:c r="F107" s="64" t="str">
        <x:f>IFERROR(INDEX('ASIGNACION AUTOMATICA'!$J:$J,MATCH($D107,'ASIGNACION AUTOMATICA'!$N:$N,0)),"")</x:f>
      </x:c>
      <x:c r="G107" s="63" t="str">
        <x:f>IF($F107="","",IFERROR(INDEX('ASIGNACION AUTOMATICA'!$O:$O,MATCH($D107,'ASIGNACION AUTOMATICA'!$N:$N,0)),""))</x:f>
      </x:c>
      <x:c r="H107" s="63" t="str">
        <x:f>IF($E107="","",IF(COUNTIF('ASIGNACION AUTOMATICA'!$D:$D,$D107)&gt;0,"OCUPADO",IF(COUNTIF('ASIGNACION AUTOMATICA'!$N:$N,$D107)&gt;0,"RESERVADO","LIBRE")))</x:f>
        <x:v>LIBRE</x:v>
      </x:c>
      <x:c r="I107" s="64" t="str">
        <x:f>IFERROR(INDEX('ASIGNACION AUTOMATICA'!$J:$J,MATCH($D107,'ASIGNACION AUTOMATICA'!$D:$D,0)),"")</x:f>
      </x:c>
    </x:row>
    <x:row r="108">
      <x:c r="A108" s="63" t="n">
        <x:v>107</x:v>
      </x:c>
      <x:c r="B108" s="63" t="inlineStr">
        <x:is>
          <x:t xml:space="preserve">C</x:t>
        </x:is>
      </x:c>
      <x:c r="C108" s="63" t="n">
        <x:v>9</x:v>
      </x:c>
      <x:c r="D108" s="63" t="inlineStr">
        <x:is>
          <x:t xml:space="preserve">C9</x:t>
        </x:is>
      </x:c>
      <x:c r="E108" s="63" t="str">
        <x:f>IF(AND($B108="D",$C108&gt;=15,$C108&lt;=27),"NO ASIGNABLE",IF($D108&lt;&gt;"","ASIGNABLE",""))</x:f>
        <x:v>ASIGNABLE</x:v>
      </x:c>
      <x:c r="F108" s="64" t="str">
        <x:f>IFERROR(INDEX('ASIGNACION AUTOMATICA'!$J:$J,MATCH($D108,'ASIGNACION AUTOMATICA'!$N:$N,0)),"")</x:f>
      </x:c>
      <x:c r="G108" s="63" t="str">
        <x:f>IF($F108="","",IFERROR(INDEX('ASIGNACION AUTOMATICA'!$O:$O,MATCH($D108,'ASIGNACION AUTOMATICA'!$N:$N,0)),""))</x:f>
      </x:c>
      <x:c r="H108" s="63" t="str">
        <x:f>IF($E108="","",IF(COUNTIF('ASIGNACION AUTOMATICA'!$D:$D,$D108)&gt;0,"OCUPADO",IF(COUNTIF('ASIGNACION AUTOMATICA'!$N:$N,$D108)&gt;0,"RESERVADO","LIBRE")))</x:f>
        <x:v>LIBRE</x:v>
      </x:c>
      <x:c r="I108" s="64" t="str">
        <x:f>IFERROR(INDEX('ASIGNACION AUTOMATICA'!$J:$J,MATCH($D108,'ASIGNACION AUTOMATICA'!$D:$D,0)),"")</x:f>
      </x:c>
    </x:row>
    <x:row r="109">
      <x:c r="A109" s="63" t="n">
        <x:v>108</x:v>
      </x:c>
      <x:c r="B109" s="63" t="inlineStr">
        <x:is>
          <x:t xml:space="preserve">C</x:t>
        </x:is>
      </x:c>
      <x:c r="C109" s="63" t="n">
        <x:v>38</x:v>
      </x:c>
      <x:c r="D109" s="63" t="inlineStr">
        <x:is>
          <x:t xml:space="preserve">C38</x:t>
        </x:is>
      </x:c>
      <x:c r="E109" s="63" t="str">
        <x:f>IF(AND($B109="D",$C109&gt;=15,$C109&lt;=27),"NO ASIGNABLE",IF($D109&lt;&gt;"","ASIGNABLE",""))</x:f>
        <x:v>ASIGNABLE</x:v>
      </x:c>
      <x:c r="F109" s="64" t="str">
        <x:f>IFERROR(INDEX('ASIGNACION AUTOMATICA'!$J:$J,MATCH($D109,'ASIGNACION AUTOMATICA'!$N:$N,0)),"")</x:f>
      </x:c>
      <x:c r="G109" s="63" t="str">
        <x:f>IF($F109="","",IFERROR(INDEX('ASIGNACION AUTOMATICA'!$O:$O,MATCH($D109,'ASIGNACION AUTOMATICA'!$N:$N,0)),""))</x:f>
      </x:c>
      <x:c r="H109" s="63" t="str">
        <x:f>IF($E109="","",IF(COUNTIF('ASIGNACION AUTOMATICA'!$D:$D,$D109)&gt;0,"OCUPADO",IF(COUNTIF('ASIGNACION AUTOMATICA'!$N:$N,$D109)&gt;0,"RESERVADO","LIBRE")))</x:f>
        <x:v>LIBRE</x:v>
      </x:c>
      <x:c r="I109" s="64" t="str">
        <x:f>IFERROR(INDEX('ASIGNACION AUTOMATICA'!$J:$J,MATCH($D109,'ASIGNACION AUTOMATICA'!$D:$D,0)),"")</x:f>
      </x:c>
    </x:row>
    <x:row r="110">
      <x:c r="A110" s="63" t="n">
        <x:v>109</x:v>
      </x:c>
      <x:c r="B110" s="63" t="inlineStr">
        <x:is>
          <x:t xml:space="preserve">C</x:t>
        </x:is>
      </x:c>
      <x:c r="C110" s="63" t="n">
        <x:v>8</x:v>
      </x:c>
      <x:c r="D110" s="63" t="inlineStr">
        <x:is>
          <x:t xml:space="preserve">C8</x:t>
        </x:is>
      </x:c>
      <x:c r="E110" s="63" t="str">
        <x:f>IF(AND($B110="D",$C110&gt;=15,$C110&lt;=27),"NO ASIGNABLE",IF($D110&lt;&gt;"","ASIGNABLE",""))</x:f>
        <x:v>ASIGNABLE</x:v>
      </x:c>
      <x:c r="F110" s="64" t="str">
        <x:f>IFERROR(INDEX('ASIGNACION AUTOMATICA'!$J:$J,MATCH($D110,'ASIGNACION AUTOMATICA'!$N:$N,0)),"")</x:f>
      </x:c>
      <x:c r="G110" s="63" t="str">
        <x:f>IF($F110="","",IFERROR(INDEX('ASIGNACION AUTOMATICA'!$O:$O,MATCH($D110,'ASIGNACION AUTOMATICA'!$N:$N,0)),""))</x:f>
      </x:c>
      <x:c r="H110" s="63" t="str">
        <x:f>IF($E110="","",IF(COUNTIF('ASIGNACION AUTOMATICA'!$D:$D,$D110)&gt;0,"OCUPADO",IF(COUNTIF('ASIGNACION AUTOMATICA'!$N:$N,$D110)&gt;0,"RESERVADO","LIBRE")))</x:f>
        <x:v>LIBRE</x:v>
      </x:c>
      <x:c r="I110" s="64" t="str">
        <x:f>IFERROR(INDEX('ASIGNACION AUTOMATICA'!$J:$J,MATCH($D110,'ASIGNACION AUTOMATICA'!$D:$D,0)),"")</x:f>
      </x:c>
    </x:row>
    <x:row r="111">
      <x:c r="A111" s="63" t="n">
        <x:v>110</x:v>
      </x:c>
      <x:c r="B111" s="63" t="inlineStr">
        <x:is>
          <x:t xml:space="preserve">C</x:t>
        </x:is>
      </x:c>
      <x:c r="C111" s="63" t="n">
        <x:v>39</x:v>
      </x:c>
      <x:c r="D111" s="63" t="inlineStr">
        <x:is>
          <x:t xml:space="preserve">C39</x:t>
        </x:is>
      </x:c>
      <x:c r="E111" s="63" t="str">
        <x:f>IF(AND($B111="D",$C111&gt;=15,$C111&lt;=27),"NO ASIGNABLE",IF($D111&lt;&gt;"","ASIGNABLE",""))</x:f>
        <x:v>ASIGNABLE</x:v>
      </x:c>
      <x:c r="F111" s="64" t="str">
        <x:f>IFERROR(INDEX('ASIGNACION AUTOMATICA'!$J:$J,MATCH($D111,'ASIGNACION AUTOMATICA'!$N:$N,0)),"")</x:f>
      </x:c>
      <x:c r="G111" s="63" t="str">
        <x:f>IF($F111="","",IFERROR(INDEX('ASIGNACION AUTOMATICA'!$O:$O,MATCH($D111,'ASIGNACION AUTOMATICA'!$N:$N,0)),""))</x:f>
      </x:c>
      <x:c r="H111" s="63" t="str">
        <x:f>IF($E111="","",IF(COUNTIF('ASIGNACION AUTOMATICA'!$D:$D,$D111)&gt;0,"OCUPADO",IF(COUNTIF('ASIGNACION AUTOMATICA'!$N:$N,$D111)&gt;0,"RESERVADO","LIBRE")))</x:f>
        <x:v>LIBRE</x:v>
      </x:c>
      <x:c r="I111" s="64" t="str">
        <x:f>IFERROR(INDEX('ASIGNACION AUTOMATICA'!$J:$J,MATCH($D111,'ASIGNACION AUTOMATICA'!$D:$D,0)),"")</x:f>
      </x:c>
    </x:row>
    <x:row r="112">
      <x:c r="A112" s="63" t="n">
        <x:v>111</x:v>
      </x:c>
      <x:c r="B112" s="63" t="inlineStr">
        <x:is>
          <x:t xml:space="preserve">C</x:t>
        </x:is>
      </x:c>
      <x:c r="C112" s="63" t="n">
        <x:v>7</x:v>
      </x:c>
      <x:c r="D112" s="63" t="inlineStr">
        <x:is>
          <x:t xml:space="preserve">C7</x:t>
        </x:is>
      </x:c>
      <x:c r="E112" s="63" t="str">
        <x:f>IF(AND($B112="D",$C112&gt;=15,$C112&lt;=27),"NO ASIGNABLE",IF($D112&lt;&gt;"","ASIGNABLE",""))</x:f>
        <x:v>ASIGNABLE</x:v>
      </x:c>
      <x:c r="F112" s="64" t="str">
        <x:f>IFERROR(INDEX('ASIGNACION AUTOMATICA'!$J:$J,MATCH($D112,'ASIGNACION AUTOMATICA'!$N:$N,0)),"")</x:f>
      </x:c>
      <x:c r="G112" s="63" t="str">
        <x:f>IF($F112="","",IFERROR(INDEX('ASIGNACION AUTOMATICA'!$O:$O,MATCH($D112,'ASIGNACION AUTOMATICA'!$N:$N,0)),""))</x:f>
      </x:c>
      <x:c r="H112" s="63" t="str">
        <x:f>IF($E112="","",IF(COUNTIF('ASIGNACION AUTOMATICA'!$D:$D,$D112)&gt;0,"OCUPADO",IF(COUNTIF('ASIGNACION AUTOMATICA'!$N:$N,$D112)&gt;0,"RESERVADO","LIBRE")))</x:f>
        <x:v>LIBRE</x:v>
      </x:c>
      <x:c r="I112" s="64" t="str">
        <x:f>IFERROR(INDEX('ASIGNACION AUTOMATICA'!$J:$J,MATCH($D112,'ASIGNACION AUTOMATICA'!$D:$D,0)),"")</x:f>
      </x:c>
    </x:row>
    <x:row r="113">
      <x:c r="A113" s="63" t="n">
        <x:v>112</x:v>
      </x:c>
      <x:c r="B113" s="63" t="inlineStr">
        <x:is>
          <x:t xml:space="preserve">C</x:t>
        </x:is>
      </x:c>
      <x:c r="C113" s="63" t="n">
        <x:v>6</x:v>
      </x:c>
      <x:c r="D113" s="63" t="inlineStr">
        <x:is>
          <x:t xml:space="preserve">C6</x:t>
        </x:is>
      </x:c>
      <x:c r="E113" s="63" t="str">
        <x:f>IF(AND($B113="D",$C113&gt;=15,$C113&lt;=27),"NO ASIGNABLE",IF($D113&lt;&gt;"","ASIGNABLE",""))</x:f>
        <x:v>ASIGNABLE</x:v>
      </x:c>
      <x:c r="F113" s="64" t="str">
        <x:f>IFERROR(INDEX('ASIGNACION AUTOMATICA'!$J:$J,MATCH($D113,'ASIGNACION AUTOMATICA'!$N:$N,0)),"")</x:f>
      </x:c>
      <x:c r="G113" s="63" t="str">
        <x:f>IF($F113="","",IFERROR(INDEX('ASIGNACION AUTOMATICA'!$O:$O,MATCH($D113,'ASIGNACION AUTOMATICA'!$N:$N,0)),""))</x:f>
      </x:c>
      <x:c r="H113" s="63" t="str">
        <x:f>IF($E113="","",IF(COUNTIF('ASIGNACION AUTOMATICA'!$D:$D,$D113)&gt;0,"OCUPADO",IF(COUNTIF('ASIGNACION AUTOMATICA'!$N:$N,$D113)&gt;0,"RESERVADO","LIBRE")))</x:f>
        <x:v>LIBRE</x:v>
      </x:c>
      <x:c r="I113" s="64" t="str">
        <x:f>IFERROR(INDEX('ASIGNACION AUTOMATICA'!$J:$J,MATCH($D113,'ASIGNACION AUTOMATICA'!$D:$D,0)),"")</x:f>
      </x:c>
    </x:row>
    <x:row r="114">
      <x:c r="A114" s="63" t="n">
        <x:v>113</x:v>
      </x:c>
      <x:c r="B114" s="63" t="inlineStr">
        <x:is>
          <x:t xml:space="preserve">C</x:t>
        </x:is>
      </x:c>
      <x:c r="C114" s="63" t="n">
        <x:v>5</x:v>
      </x:c>
      <x:c r="D114" s="63" t="inlineStr">
        <x:is>
          <x:t xml:space="preserve">C5</x:t>
        </x:is>
      </x:c>
      <x:c r="E114" s="63" t="str">
        <x:f>IF(AND($B114="D",$C114&gt;=15,$C114&lt;=27),"NO ASIGNABLE",IF($D114&lt;&gt;"","ASIGNABLE",""))</x:f>
        <x:v>ASIGNABLE</x:v>
      </x:c>
      <x:c r="F114" s="64" t="str">
        <x:f>IFERROR(INDEX('ASIGNACION AUTOMATICA'!$J:$J,MATCH($D114,'ASIGNACION AUTOMATICA'!$N:$N,0)),"")</x:f>
      </x:c>
      <x:c r="G114" s="63" t="str">
        <x:f>IF($F114="","",IFERROR(INDEX('ASIGNACION AUTOMATICA'!$O:$O,MATCH($D114,'ASIGNACION AUTOMATICA'!$N:$N,0)),""))</x:f>
      </x:c>
      <x:c r="H114" s="63" t="str">
        <x:f>IF($E114="","",IF(COUNTIF('ASIGNACION AUTOMATICA'!$D:$D,$D114)&gt;0,"OCUPADO",IF(COUNTIF('ASIGNACION AUTOMATICA'!$N:$N,$D114)&gt;0,"RESERVADO","LIBRE")))</x:f>
        <x:v>LIBRE</x:v>
      </x:c>
      <x:c r="I114" s="64" t="str">
        <x:f>IFERROR(INDEX('ASIGNACION AUTOMATICA'!$J:$J,MATCH($D114,'ASIGNACION AUTOMATICA'!$D:$D,0)),"")</x:f>
      </x:c>
    </x:row>
    <x:row r="115">
      <x:c r="A115" s="63" t="n">
        <x:v>114</x:v>
      </x:c>
      <x:c r="B115" s="63" t="inlineStr">
        <x:is>
          <x:t xml:space="preserve">C</x:t>
        </x:is>
      </x:c>
      <x:c r="C115" s="63" t="n">
        <x:v>4</x:v>
      </x:c>
      <x:c r="D115" s="63" t="inlineStr">
        <x:is>
          <x:t xml:space="preserve">C4</x:t>
        </x:is>
      </x:c>
      <x:c r="E115" s="63" t="str">
        <x:f>IF(AND($B115="D",$C115&gt;=15,$C115&lt;=27),"NO ASIGNABLE",IF($D115&lt;&gt;"","ASIGNABLE",""))</x:f>
        <x:v>ASIGNABLE</x:v>
      </x:c>
      <x:c r="F115" s="64" t="str">
        <x:f>IFERROR(INDEX('ASIGNACION AUTOMATICA'!$J:$J,MATCH($D115,'ASIGNACION AUTOMATICA'!$N:$N,0)),"")</x:f>
      </x:c>
      <x:c r="G115" s="63" t="str">
        <x:f>IF($F115="","",IFERROR(INDEX('ASIGNACION AUTOMATICA'!$O:$O,MATCH($D115,'ASIGNACION AUTOMATICA'!$N:$N,0)),""))</x:f>
      </x:c>
      <x:c r="H115" s="63" t="str">
        <x:f>IF($E115="","",IF(COUNTIF('ASIGNACION AUTOMATICA'!$D:$D,$D115)&gt;0,"OCUPADO",IF(COUNTIF('ASIGNACION AUTOMATICA'!$N:$N,$D115)&gt;0,"RESERVADO","LIBRE")))</x:f>
        <x:v>LIBRE</x:v>
      </x:c>
      <x:c r="I115" s="64" t="str">
        <x:f>IFERROR(INDEX('ASIGNACION AUTOMATICA'!$J:$J,MATCH($D115,'ASIGNACION AUTOMATICA'!$D:$D,0)),"")</x:f>
      </x:c>
    </x:row>
    <x:row r="116">
      <x:c r="A116" s="63" t="n">
        <x:v>115</x:v>
      </x:c>
      <x:c r="B116" s="63" t="inlineStr">
        <x:is>
          <x:t xml:space="preserve">C</x:t>
        </x:is>
      </x:c>
      <x:c r="C116" s="63" t="n">
        <x:v>3</x:v>
      </x:c>
      <x:c r="D116" s="63" t="inlineStr">
        <x:is>
          <x:t xml:space="preserve">C3</x:t>
        </x:is>
      </x:c>
      <x:c r="E116" s="63" t="str">
        <x:f>IF(AND($B116="D",$C116&gt;=15,$C116&lt;=27),"NO ASIGNABLE",IF($D116&lt;&gt;"","ASIGNABLE",""))</x:f>
        <x:v>ASIGNABLE</x:v>
      </x:c>
      <x:c r="F116" s="64" t="str">
        <x:f>IFERROR(INDEX('ASIGNACION AUTOMATICA'!$J:$J,MATCH($D116,'ASIGNACION AUTOMATICA'!$N:$N,0)),"")</x:f>
      </x:c>
      <x:c r="G116" s="63" t="str">
        <x:f>IF($F116="","",IFERROR(INDEX('ASIGNACION AUTOMATICA'!$O:$O,MATCH($D116,'ASIGNACION AUTOMATICA'!$N:$N,0)),""))</x:f>
      </x:c>
      <x:c r="H116" s="63" t="str">
        <x:f>IF($E116="","",IF(COUNTIF('ASIGNACION AUTOMATICA'!$D:$D,$D116)&gt;0,"OCUPADO",IF(COUNTIF('ASIGNACION AUTOMATICA'!$N:$N,$D116)&gt;0,"RESERVADO","LIBRE")))</x:f>
        <x:v>LIBRE</x:v>
      </x:c>
      <x:c r="I116" s="64" t="str">
        <x:f>IFERROR(INDEX('ASIGNACION AUTOMATICA'!$J:$J,MATCH($D116,'ASIGNACION AUTOMATICA'!$D:$D,0)),"")</x:f>
      </x:c>
    </x:row>
    <x:row r="117">
      <x:c r="A117" s="63" t="n">
        <x:v>116</x:v>
      </x:c>
      <x:c r="B117" s="63" t="inlineStr">
        <x:is>
          <x:t xml:space="preserve">C</x:t>
        </x:is>
      </x:c>
      <x:c r="C117" s="63" t="n">
        <x:v>2</x:v>
      </x:c>
      <x:c r="D117" s="63" t="inlineStr">
        <x:is>
          <x:t xml:space="preserve">C2</x:t>
        </x:is>
      </x:c>
      <x:c r="E117" s="63" t="str">
        <x:f>IF(AND($B117="D",$C117&gt;=15,$C117&lt;=27),"NO ASIGNABLE",IF($D117&lt;&gt;"","ASIGNABLE",""))</x:f>
        <x:v>ASIGNABLE</x:v>
      </x:c>
      <x:c r="F117" s="64" t="str">
        <x:f>IFERROR(INDEX('ASIGNACION AUTOMATICA'!$J:$J,MATCH($D117,'ASIGNACION AUTOMATICA'!$N:$N,0)),"")</x:f>
      </x:c>
      <x:c r="G117" s="63" t="str">
        <x:f>IF($F117="","",IFERROR(INDEX('ASIGNACION AUTOMATICA'!$O:$O,MATCH($D117,'ASIGNACION AUTOMATICA'!$N:$N,0)),""))</x:f>
      </x:c>
      <x:c r="H117" s="63" t="str">
        <x:f>IF($E117="","",IF(COUNTIF('ASIGNACION AUTOMATICA'!$D:$D,$D117)&gt;0,"OCUPADO",IF(COUNTIF('ASIGNACION AUTOMATICA'!$N:$N,$D117)&gt;0,"RESERVADO","LIBRE")))</x:f>
        <x:v>LIBRE</x:v>
      </x:c>
      <x:c r="I117" s="64" t="str">
        <x:f>IFERROR(INDEX('ASIGNACION AUTOMATICA'!$J:$J,MATCH($D117,'ASIGNACION AUTOMATICA'!$D:$D,0)),"")</x:f>
      </x:c>
    </x:row>
    <x:row r="118">
      <x:c r="A118" s="63" t="n">
        <x:v>117</x:v>
      </x:c>
      <x:c r="B118" s="63" t="inlineStr">
        <x:is>
          <x:t xml:space="preserve">C</x:t>
        </x:is>
      </x:c>
      <x:c r="C118" s="63" t="n">
        <x:v>1</x:v>
      </x:c>
      <x:c r="D118" s="63" t="inlineStr">
        <x:is>
          <x:t xml:space="preserve">C1</x:t>
        </x:is>
      </x:c>
      <x:c r="E118" s="63" t="str">
        <x:f>IF(AND($B118="D",$C118&gt;=15,$C118&lt;=27),"NO ASIGNABLE",IF($D118&lt;&gt;"","ASIGNABLE",""))</x:f>
        <x:v>ASIGNABLE</x:v>
      </x:c>
      <x:c r="F118" s="64" t="str">
        <x:f>IFERROR(INDEX('ASIGNACION AUTOMATICA'!$J:$J,MATCH($D118,'ASIGNACION AUTOMATICA'!$N:$N,0)),"")</x:f>
      </x:c>
      <x:c r="G118" s="63" t="str">
        <x:f>IF($F118="","",IFERROR(INDEX('ASIGNACION AUTOMATICA'!$O:$O,MATCH($D118,'ASIGNACION AUTOMATICA'!$N:$N,0)),""))</x:f>
      </x:c>
      <x:c r="H118" s="63" t="str">
        <x:f>IF($E118="","",IF(COUNTIF('ASIGNACION AUTOMATICA'!$D:$D,$D118)&gt;0,"OCUPADO",IF(COUNTIF('ASIGNACION AUTOMATICA'!$N:$N,$D118)&gt;0,"RESERVADO","LIBRE")))</x:f>
        <x:v>LIBRE</x:v>
      </x:c>
      <x:c r="I118" s="64" t="str">
        <x:f>IFERROR(INDEX('ASIGNACION AUTOMATICA'!$J:$J,MATCH($D118,'ASIGNACION AUTOMATICA'!$D:$D,0)),"")</x:f>
      </x:c>
    </x:row>
    <x:row r="119">
      <x:c r="A119" s="63" t="n">
        <x:v>118</x:v>
      </x:c>
      <x:c r="B119" s="63" t="inlineStr">
        <x:is>
          <x:t xml:space="preserve">D</x:t>
        </x:is>
      </x:c>
      <x:c r="C119" s="63" t="n">
        <x:v>28</x:v>
      </x:c>
      <x:c r="D119" s="63" t="inlineStr">
        <x:is>
          <x:t xml:space="preserve">D28</x:t>
        </x:is>
      </x:c>
      <x:c r="E119" s="63" t="str">
        <x:f>IF(AND($B119="D",$C119&gt;=15,$C119&lt;=27),"NO ASIGNABLE",IF($D119&lt;&gt;"","ASIGNABLE",""))</x:f>
        <x:v>ASIGNABLE</x:v>
      </x:c>
      <x:c r="F119" s="64" t="str">
        <x:f>IFERROR(INDEX('ASIGNACION AUTOMATICA'!$J:$J,MATCH($D119,'ASIGNACION AUTOMATICA'!$N:$N,0)),"")</x:f>
      </x:c>
      <x:c r="G119" s="63" t="str">
        <x:f>IF($F119="","",IFERROR(INDEX('ASIGNACION AUTOMATICA'!$O:$O,MATCH($D119,'ASIGNACION AUTOMATICA'!$N:$N,0)),""))</x:f>
      </x:c>
      <x:c r="H119" s="63" t="str">
        <x:f>IF($E119="","",IF(COUNTIF('ASIGNACION AUTOMATICA'!$D:$D,$D119)&gt;0,"OCUPADO",IF(COUNTIF('ASIGNACION AUTOMATICA'!$N:$N,$D119)&gt;0,"RESERVADO","LIBRE")))</x:f>
        <x:v>LIBRE</x:v>
      </x:c>
      <x:c r="I119" s="64" t="str">
        <x:f>IFERROR(INDEX('ASIGNACION AUTOMATICA'!$J:$J,MATCH($D119,'ASIGNACION AUTOMATICA'!$D:$D,0)),"")</x:f>
      </x:c>
    </x:row>
    <x:row r="120">
      <x:c r="A120" s="63" t="n">
        <x:v>119</x:v>
      </x:c>
      <x:c r="B120" s="63" t="inlineStr">
        <x:is>
          <x:t xml:space="preserve">D</x:t>
        </x:is>
      </x:c>
      <x:c r="C120" s="63" t="n">
        <x:v>14</x:v>
      </x:c>
      <x:c r="D120" s="63" t="inlineStr">
        <x:is>
          <x:t xml:space="preserve">D14</x:t>
        </x:is>
      </x:c>
      <x:c r="E120" s="63" t="str">
        <x:f>IF(AND($B120="D",$C120&gt;=15,$C120&lt;=27),"NO ASIGNABLE",IF($D120&lt;&gt;"","ASIGNABLE",""))</x:f>
        <x:v>ASIGNABLE</x:v>
      </x:c>
      <x:c r="F120" s="64" t="str">
        <x:f>IFERROR(INDEX('ASIGNACION AUTOMATICA'!$J:$J,MATCH($D120,'ASIGNACION AUTOMATICA'!$N:$N,0)),"")</x:f>
      </x:c>
      <x:c r="G120" s="63" t="str">
        <x:f>IF($F120="","",IFERROR(INDEX('ASIGNACION AUTOMATICA'!$O:$O,MATCH($D120,'ASIGNACION AUTOMATICA'!$N:$N,0)),""))</x:f>
      </x:c>
      <x:c r="H120" s="63" t="str">
        <x:f>IF($E120="","",IF(COUNTIF('ASIGNACION AUTOMATICA'!$D:$D,$D120)&gt;0,"OCUPADO",IF(COUNTIF('ASIGNACION AUTOMATICA'!$N:$N,$D120)&gt;0,"RESERVADO","LIBRE")))</x:f>
        <x:v>LIBRE</x:v>
      </x:c>
      <x:c r="I120" s="64" t="str">
        <x:f>IFERROR(INDEX('ASIGNACION AUTOMATICA'!$J:$J,MATCH($D120,'ASIGNACION AUTOMATICA'!$D:$D,0)),"")</x:f>
      </x:c>
    </x:row>
    <x:row r="121">
      <x:c r="A121" s="63" t="n">
        <x:v>120</x:v>
      </x:c>
      <x:c r="B121" s="63" t="inlineStr">
        <x:is>
          <x:t xml:space="preserve">D</x:t>
        </x:is>
      </x:c>
      <x:c r="C121" s="63" t="n">
        <x:v>29</x:v>
      </x:c>
      <x:c r="D121" s="63" t="inlineStr">
        <x:is>
          <x:t xml:space="preserve">D29</x:t>
        </x:is>
      </x:c>
      <x:c r="E121" s="63" t="str">
        <x:f>IF(AND($B121="D",$C121&gt;=15,$C121&lt;=27),"NO ASIGNABLE",IF($D121&lt;&gt;"","ASIGNABLE",""))</x:f>
        <x:v>ASIGNABLE</x:v>
      </x:c>
      <x:c r="F121" s="64" t="str">
        <x:f>IFERROR(INDEX('ASIGNACION AUTOMATICA'!$J:$J,MATCH($D121,'ASIGNACION AUTOMATICA'!$N:$N,0)),"")</x:f>
      </x:c>
      <x:c r="G121" s="63" t="str">
        <x:f>IF($F121="","",IFERROR(INDEX('ASIGNACION AUTOMATICA'!$O:$O,MATCH($D121,'ASIGNACION AUTOMATICA'!$N:$N,0)),""))</x:f>
      </x:c>
      <x:c r="H121" s="63" t="str">
        <x:f>IF($E121="","",IF(COUNTIF('ASIGNACION AUTOMATICA'!$D:$D,$D121)&gt;0,"OCUPADO",IF(COUNTIF('ASIGNACION AUTOMATICA'!$N:$N,$D121)&gt;0,"RESERVADO","LIBRE")))</x:f>
        <x:v>LIBRE</x:v>
      </x:c>
      <x:c r="I121" s="64" t="str">
        <x:f>IFERROR(INDEX('ASIGNACION AUTOMATICA'!$J:$J,MATCH($D121,'ASIGNACION AUTOMATICA'!$D:$D,0)),"")</x:f>
      </x:c>
    </x:row>
    <x:row r="122">
      <x:c r="A122" s="63" t="n">
        <x:v>121</x:v>
      </x:c>
      <x:c r="B122" s="63" t="inlineStr">
        <x:is>
          <x:t xml:space="preserve">D</x:t>
        </x:is>
      </x:c>
      <x:c r="C122" s="63" t="n">
        <x:v>13</x:v>
      </x:c>
      <x:c r="D122" s="63" t="inlineStr">
        <x:is>
          <x:t xml:space="preserve">D13</x:t>
        </x:is>
      </x:c>
      <x:c r="E122" s="63" t="str">
        <x:f>IF(AND($B122="D",$C122&gt;=15,$C122&lt;=27),"NO ASIGNABLE",IF($D122&lt;&gt;"","ASIGNABLE",""))</x:f>
        <x:v>ASIGNABLE</x:v>
      </x:c>
      <x:c r="F122" s="64" t="str">
        <x:f>IFERROR(INDEX('ASIGNACION AUTOMATICA'!$J:$J,MATCH($D122,'ASIGNACION AUTOMATICA'!$N:$N,0)),"")</x:f>
      </x:c>
      <x:c r="G122" s="63" t="str">
        <x:f>IF($F122="","",IFERROR(INDEX('ASIGNACION AUTOMATICA'!$O:$O,MATCH($D122,'ASIGNACION AUTOMATICA'!$N:$N,0)),""))</x:f>
      </x:c>
      <x:c r="H122" s="63" t="str">
        <x:f>IF($E122="","",IF(COUNTIF('ASIGNACION AUTOMATICA'!$D:$D,$D122)&gt;0,"OCUPADO",IF(COUNTIF('ASIGNACION AUTOMATICA'!$N:$N,$D122)&gt;0,"RESERVADO","LIBRE")))</x:f>
        <x:v>LIBRE</x:v>
      </x:c>
      <x:c r="I122" s="64" t="str">
        <x:f>IFERROR(INDEX('ASIGNACION AUTOMATICA'!$J:$J,MATCH($D122,'ASIGNACION AUTOMATICA'!$D:$D,0)),"")</x:f>
      </x:c>
    </x:row>
    <x:row r="123">
      <x:c r="A123" s="63" t="n">
        <x:v>122</x:v>
      </x:c>
      <x:c r="B123" s="63" t="inlineStr">
        <x:is>
          <x:t xml:space="preserve">D</x:t>
        </x:is>
      </x:c>
      <x:c r="C123" s="63" t="n">
        <x:v>30</x:v>
      </x:c>
      <x:c r="D123" s="63" t="inlineStr">
        <x:is>
          <x:t xml:space="preserve">D30</x:t>
        </x:is>
      </x:c>
      <x:c r="E123" s="63" t="str">
        <x:f>IF(AND($B123="D",$C123&gt;=15,$C123&lt;=27),"NO ASIGNABLE",IF($D123&lt;&gt;"","ASIGNABLE",""))</x:f>
        <x:v>ASIGNABLE</x:v>
      </x:c>
      <x:c r="F123" s="64" t="str">
        <x:f>IFERROR(INDEX('ASIGNACION AUTOMATICA'!$J:$J,MATCH($D123,'ASIGNACION AUTOMATICA'!$N:$N,0)),"")</x:f>
      </x:c>
      <x:c r="G123" s="63" t="str">
        <x:f>IF($F123="","",IFERROR(INDEX('ASIGNACION AUTOMATICA'!$O:$O,MATCH($D123,'ASIGNACION AUTOMATICA'!$N:$N,0)),""))</x:f>
      </x:c>
      <x:c r="H123" s="63" t="str">
        <x:f>IF($E123="","",IF(COUNTIF('ASIGNACION AUTOMATICA'!$D:$D,$D123)&gt;0,"OCUPADO",IF(COUNTIF('ASIGNACION AUTOMATICA'!$N:$N,$D123)&gt;0,"RESERVADO","LIBRE")))</x:f>
        <x:v>LIBRE</x:v>
      </x:c>
      <x:c r="I123" s="64" t="str">
        <x:f>IFERROR(INDEX('ASIGNACION AUTOMATICA'!$J:$J,MATCH($D123,'ASIGNACION AUTOMATICA'!$D:$D,0)),"")</x:f>
      </x:c>
    </x:row>
    <x:row r="124">
      <x:c r="A124" s="63" t="n">
        <x:v>123</x:v>
      </x:c>
      <x:c r="B124" s="63" t="inlineStr">
        <x:is>
          <x:t xml:space="preserve">D</x:t>
        </x:is>
      </x:c>
      <x:c r="C124" s="63" t="n">
        <x:v>12</x:v>
      </x:c>
      <x:c r="D124" s="63" t="inlineStr">
        <x:is>
          <x:t xml:space="preserve">D12</x:t>
        </x:is>
      </x:c>
      <x:c r="E124" s="63" t="str">
        <x:f>IF(AND($B124="D",$C124&gt;=15,$C124&lt;=27),"NO ASIGNABLE",IF($D124&lt;&gt;"","ASIGNABLE",""))</x:f>
        <x:v>ASIGNABLE</x:v>
      </x:c>
      <x:c r="F124" s="64" t="str">
        <x:f>IFERROR(INDEX('ASIGNACION AUTOMATICA'!$J:$J,MATCH($D124,'ASIGNACION AUTOMATICA'!$N:$N,0)),"")</x:f>
      </x:c>
      <x:c r="G124" s="63" t="str">
        <x:f>IF($F124="","",IFERROR(INDEX('ASIGNACION AUTOMATICA'!$O:$O,MATCH($D124,'ASIGNACION AUTOMATICA'!$N:$N,0)),""))</x:f>
      </x:c>
      <x:c r="H124" s="63" t="str">
        <x:f>IF($E124="","",IF(COUNTIF('ASIGNACION AUTOMATICA'!$D:$D,$D124)&gt;0,"OCUPADO",IF(COUNTIF('ASIGNACION AUTOMATICA'!$N:$N,$D124)&gt;0,"RESERVADO","LIBRE")))</x:f>
        <x:v>LIBRE</x:v>
      </x:c>
      <x:c r="I124" s="64" t="str">
        <x:f>IFERROR(INDEX('ASIGNACION AUTOMATICA'!$J:$J,MATCH($D124,'ASIGNACION AUTOMATICA'!$D:$D,0)),"")</x:f>
      </x:c>
    </x:row>
    <x:row r="125">
      <x:c r="A125" s="63" t="n">
        <x:v>124</x:v>
      </x:c>
      <x:c r="B125" s="63" t="inlineStr">
        <x:is>
          <x:t xml:space="preserve">D</x:t>
        </x:is>
      </x:c>
      <x:c r="C125" s="63" t="n">
        <x:v>31</x:v>
      </x:c>
      <x:c r="D125" s="63" t="inlineStr">
        <x:is>
          <x:t xml:space="preserve">D31</x:t>
        </x:is>
      </x:c>
      <x:c r="E125" s="63" t="str">
        <x:f>IF(AND($B125="D",$C125&gt;=15,$C125&lt;=27),"NO ASIGNABLE",IF($D125&lt;&gt;"","ASIGNABLE",""))</x:f>
        <x:v>ASIGNABLE</x:v>
      </x:c>
      <x:c r="F125" s="64" t="str">
        <x:f>IFERROR(INDEX('ASIGNACION AUTOMATICA'!$J:$J,MATCH($D125,'ASIGNACION AUTOMATICA'!$N:$N,0)),"")</x:f>
      </x:c>
      <x:c r="G125" s="63" t="str">
        <x:f>IF($F125="","",IFERROR(INDEX('ASIGNACION AUTOMATICA'!$O:$O,MATCH($D125,'ASIGNACION AUTOMATICA'!$N:$N,0)),""))</x:f>
      </x:c>
      <x:c r="H125" s="63" t="str">
        <x:f>IF($E125="","",IF(COUNTIF('ASIGNACION AUTOMATICA'!$D:$D,$D125)&gt;0,"OCUPADO",IF(COUNTIF('ASIGNACION AUTOMATICA'!$N:$N,$D125)&gt;0,"RESERVADO","LIBRE")))</x:f>
        <x:v>LIBRE</x:v>
      </x:c>
      <x:c r="I125" s="64" t="str">
        <x:f>IFERROR(INDEX('ASIGNACION AUTOMATICA'!$J:$J,MATCH($D125,'ASIGNACION AUTOMATICA'!$D:$D,0)),"")</x:f>
      </x:c>
    </x:row>
    <x:row r="126">
      <x:c r="A126" s="63" t="n">
        <x:v>125</x:v>
      </x:c>
      <x:c r="B126" s="63" t="inlineStr">
        <x:is>
          <x:t xml:space="preserve">D</x:t>
        </x:is>
      </x:c>
      <x:c r="C126" s="63" t="n">
        <x:v>11</x:v>
      </x:c>
      <x:c r="D126" s="63" t="inlineStr">
        <x:is>
          <x:t xml:space="preserve">D11</x:t>
        </x:is>
      </x:c>
      <x:c r="E126" s="63" t="str">
        <x:f>IF(AND($B126="D",$C126&gt;=15,$C126&lt;=27),"NO ASIGNABLE",IF($D126&lt;&gt;"","ASIGNABLE",""))</x:f>
        <x:v>ASIGNABLE</x:v>
      </x:c>
      <x:c r="F126" s="64" t="str">
        <x:f>IFERROR(INDEX('ASIGNACION AUTOMATICA'!$J:$J,MATCH($D126,'ASIGNACION AUTOMATICA'!$N:$N,0)),"")</x:f>
      </x:c>
      <x:c r="G126" s="63" t="str">
        <x:f>IF($F126="","",IFERROR(INDEX('ASIGNACION AUTOMATICA'!$O:$O,MATCH($D126,'ASIGNACION AUTOMATICA'!$N:$N,0)),""))</x:f>
      </x:c>
      <x:c r="H126" s="63" t="str">
        <x:f>IF($E126="","",IF(COUNTIF('ASIGNACION AUTOMATICA'!$D:$D,$D126)&gt;0,"OCUPADO",IF(COUNTIF('ASIGNACION AUTOMATICA'!$N:$N,$D126)&gt;0,"RESERVADO","LIBRE")))</x:f>
        <x:v>LIBRE</x:v>
      </x:c>
      <x:c r="I126" s="64" t="str">
        <x:f>IFERROR(INDEX('ASIGNACION AUTOMATICA'!$J:$J,MATCH($D126,'ASIGNACION AUTOMATICA'!$D:$D,0)),"")</x:f>
      </x:c>
    </x:row>
    <x:row r="127">
      <x:c r="A127" s="63" t="n">
        <x:v>126</x:v>
      </x:c>
      <x:c r="B127" s="63" t="inlineStr">
        <x:is>
          <x:t xml:space="preserve">D</x:t>
        </x:is>
      </x:c>
      <x:c r="C127" s="63" t="n">
        <x:v>32</x:v>
      </x:c>
      <x:c r="D127" s="63" t="inlineStr">
        <x:is>
          <x:t xml:space="preserve">D32</x:t>
        </x:is>
      </x:c>
      <x:c r="E127" s="63" t="str">
        <x:f>IF(AND($B127="D",$C127&gt;=15,$C127&lt;=27),"NO ASIGNABLE",IF($D127&lt;&gt;"","ASIGNABLE",""))</x:f>
        <x:v>ASIGNABLE</x:v>
      </x:c>
      <x:c r="F127" s="64" t="str">
        <x:f>IFERROR(INDEX('ASIGNACION AUTOMATICA'!$J:$J,MATCH($D127,'ASIGNACION AUTOMATICA'!$N:$N,0)),"")</x:f>
      </x:c>
      <x:c r="G127" s="63" t="str">
        <x:f>IF($F127="","",IFERROR(INDEX('ASIGNACION AUTOMATICA'!$O:$O,MATCH($D127,'ASIGNACION AUTOMATICA'!$N:$N,0)),""))</x:f>
      </x:c>
      <x:c r="H127" s="63" t="str">
        <x:f>IF($E127="","",IF(COUNTIF('ASIGNACION AUTOMATICA'!$D:$D,$D127)&gt;0,"OCUPADO",IF(COUNTIF('ASIGNACION AUTOMATICA'!$N:$N,$D127)&gt;0,"RESERVADO","LIBRE")))</x:f>
        <x:v>LIBRE</x:v>
      </x:c>
      <x:c r="I127" s="64" t="str">
        <x:f>IFERROR(INDEX('ASIGNACION AUTOMATICA'!$J:$J,MATCH($D127,'ASIGNACION AUTOMATICA'!$D:$D,0)),"")</x:f>
      </x:c>
    </x:row>
    <x:row r="128">
      <x:c r="A128" s="63" t="n">
        <x:v>127</x:v>
      </x:c>
      <x:c r="B128" s="63" t="inlineStr">
        <x:is>
          <x:t xml:space="preserve">D</x:t>
        </x:is>
      </x:c>
      <x:c r="C128" s="63" t="n">
        <x:v>10</x:v>
      </x:c>
      <x:c r="D128" s="63" t="inlineStr">
        <x:is>
          <x:t xml:space="preserve">D10</x:t>
        </x:is>
      </x:c>
      <x:c r="E128" s="63" t="str">
        <x:f>IF(AND($B128="D",$C128&gt;=15,$C128&lt;=27),"NO ASIGNABLE",IF($D128&lt;&gt;"","ASIGNABLE",""))</x:f>
        <x:v>ASIGNABLE</x:v>
      </x:c>
      <x:c r="F128" s="64" t="str">
        <x:f>IFERROR(INDEX('ASIGNACION AUTOMATICA'!$J:$J,MATCH($D128,'ASIGNACION AUTOMATICA'!$N:$N,0)),"")</x:f>
      </x:c>
      <x:c r="G128" s="63" t="str">
        <x:f>IF($F128="","",IFERROR(INDEX('ASIGNACION AUTOMATICA'!$O:$O,MATCH($D128,'ASIGNACION AUTOMATICA'!$N:$N,0)),""))</x:f>
      </x:c>
      <x:c r="H128" s="63" t="str">
        <x:f>IF($E128="","",IF(COUNTIF('ASIGNACION AUTOMATICA'!$D:$D,$D128)&gt;0,"OCUPADO",IF(COUNTIF('ASIGNACION AUTOMATICA'!$N:$N,$D128)&gt;0,"RESERVADO","LIBRE")))</x:f>
        <x:v>LIBRE</x:v>
      </x:c>
      <x:c r="I128" s="64" t="str">
        <x:f>IFERROR(INDEX('ASIGNACION AUTOMATICA'!$J:$J,MATCH($D128,'ASIGNACION AUTOMATICA'!$D:$D,0)),"")</x:f>
      </x:c>
    </x:row>
    <x:row r="129">
      <x:c r="A129" s="63" t="n">
        <x:v>128</x:v>
      </x:c>
      <x:c r="B129" s="63" t="inlineStr">
        <x:is>
          <x:t xml:space="preserve">D</x:t>
        </x:is>
      </x:c>
      <x:c r="C129" s="63" t="n">
        <x:v>33</x:v>
      </x:c>
      <x:c r="D129" s="63" t="inlineStr">
        <x:is>
          <x:t xml:space="preserve">D33</x:t>
        </x:is>
      </x:c>
      <x:c r="E129" s="63" t="str">
        <x:f>IF(AND($B129="D",$C129&gt;=15,$C129&lt;=27),"NO ASIGNABLE",IF($D129&lt;&gt;"","ASIGNABLE",""))</x:f>
        <x:v>ASIGNABLE</x:v>
      </x:c>
      <x:c r="F129" s="64" t="str">
        <x:f>IFERROR(INDEX('ASIGNACION AUTOMATICA'!$J:$J,MATCH($D129,'ASIGNACION AUTOMATICA'!$N:$N,0)),"")</x:f>
      </x:c>
      <x:c r="G129" s="63" t="str">
        <x:f>IF($F129="","",IFERROR(INDEX('ASIGNACION AUTOMATICA'!$O:$O,MATCH($D129,'ASIGNACION AUTOMATICA'!$N:$N,0)),""))</x:f>
      </x:c>
      <x:c r="H129" s="63" t="str">
        <x:f>IF($E129="","",IF(COUNTIF('ASIGNACION AUTOMATICA'!$D:$D,$D129)&gt;0,"OCUPADO",IF(COUNTIF('ASIGNACION AUTOMATICA'!$N:$N,$D129)&gt;0,"RESERVADO","LIBRE")))</x:f>
        <x:v>LIBRE</x:v>
      </x:c>
      <x:c r="I129" s="64" t="str">
        <x:f>IFERROR(INDEX('ASIGNACION AUTOMATICA'!$J:$J,MATCH($D129,'ASIGNACION AUTOMATICA'!$D:$D,0)),"")</x:f>
      </x:c>
    </x:row>
    <x:row r="130">
      <x:c r="A130" s="63" t="n">
        <x:v>129</x:v>
      </x:c>
      <x:c r="B130" s="63" t="inlineStr">
        <x:is>
          <x:t xml:space="preserve">D</x:t>
        </x:is>
      </x:c>
      <x:c r="C130" s="63" t="n">
        <x:v>9</x:v>
      </x:c>
      <x:c r="D130" s="63" t="inlineStr">
        <x:is>
          <x:t xml:space="preserve">D9</x:t>
        </x:is>
      </x:c>
      <x:c r="E130" s="63" t="str">
        <x:f>IF(AND($B130="D",$C130&gt;=15,$C130&lt;=27),"NO ASIGNABLE",IF($D130&lt;&gt;"","ASIGNABLE",""))</x:f>
        <x:v>ASIGNABLE</x:v>
      </x:c>
      <x:c r="F130" s="64" t="str">
        <x:f>IFERROR(INDEX('ASIGNACION AUTOMATICA'!$J:$J,MATCH($D130,'ASIGNACION AUTOMATICA'!$N:$N,0)),"")</x:f>
      </x:c>
      <x:c r="G130" s="63" t="str">
        <x:f>IF($F130="","",IFERROR(INDEX('ASIGNACION AUTOMATICA'!$O:$O,MATCH($D130,'ASIGNACION AUTOMATICA'!$N:$N,0)),""))</x:f>
      </x:c>
      <x:c r="H130" s="63" t="str">
        <x:f>IF($E130="","",IF(COUNTIF('ASIGNACION AUTOMATICA'!$D:$D,$D130)&gt;0,"OCUPADO",IF(COUNTIF('ASIGNACION AUTOMATICA'!$N:$N,$D130)&gt;0,"RESERVADO","LIBRE")))</x:f>
        <x:v>LIBRE</x:v>
      </x:c>
      <x:c r="I130" s="64" t="str">
        <x:f>IFERROR(INDEX('ASIGNACION AUTOMATICA'!$J:$J,MATCH($D130,'ASIGNACION AUTOMATICA'!$D:$D,0)),"")</x:f>
      </x:c>
    </x:row>
    <x:row r="131">
      <x:c r="A131" s="63" t="n">
        <x:v>130</x:v>
      </x:c>
      <x:c r="B131" s="63" t="inlineStr">
        <x:is>
          <x:t xml:space="preserve">D</x:t>
        </x:is>
      </x:c>
      <x:c r="C131" s="63" t="n">
        <x:v>34</x:v>
      </x:c>
      <x:c r="D131" s="63" t="inlineStr">
        <x:is>
          <x:t xml:space="preserve">D34</x:t>
        </x:is>
      </x:c>
      <x:c r="E131" s="63" t="str">
        <x:f>IF(AND($B131="D",$C131&gt;=15,$C131&lt;=27),"NO ASIGNABLE",IF($D131&lt;&gt;"","ASIGNABLE",""))</x:f>
        <x:v>ASIGNABLE</x:v>
      </x:c>
      <x:c r="F131" s="64" t="str">
        <x:f>IFERROR(INDEX('ASIGNACION AUTOMATICA'!$J:$J,MATCH($D131,'ASIGNACION AUTOMATICA'!$N:$N,0)),"")</x:f>
      </x:c>
      <x:c r="G131" s="63" t="str">
        <x:f>IF($F131="","",IFERROR(INDEX('ASIGNACION AUTOMATICA'!$O:$O,MATCH($D131,'ASIGNACION AUTOMATICA'!$N:$N,0)),""))</x:f>
      </x:c>
      <x:c r="H131" s="63" t="str">
        <x:f>IF($E131="","",IF(COUNTIF('ASIGNACION AUTOMATICA'!$D:$D,$D131)&gt;0,"OCUPADO",IF(COUNTIF('ASIGNACION AUTOMATICA'!$N:$N,$D131)&gt;0,"RESERVADO","LIBRE")))</x:f>
        <x:v>LIBRE</x:v>
      </x:c>
      <x:c r="I131" s="64" t="str">
        <x:f>IFERROR(INDEX('ASIGNACION AUTOMATICA'!$J:$J,MATCH($D131,'ASIGNACION AUTOMATICA'!$D:$D,0)),"")</x:f>
      </x:c>
    </x:row>
    <x:row r="132">
      <x:c r="A132" s="63" t="n">
        <x:v>131</x:v>
      </x:c>
      <x:c r="B132" s="63" t="inlineStr">
        <x:is>
          <x:t xml:space="preserve">D</x:t>
        </x:is>
      </x:c>
      <x:c r="C132" s="63" t="n">
        <x:v>8</x:v>
      </x:c>
      <x:c r="D132" s="63" t="inlineStr">
        <x:is>
          <x:t xml:space="preserve">D8</x:t>
        </x:is>
      </x:c>
      <x:c r="E132" s="63" t="str">
        <x:f>IF(AND($B132="D",$C132&gt;=15,$C132&lt;=27),"NO ASIGNABLE",IF($D132&lt;&gt;"","ASIGNABLE",""))</x:f>
        <x:v>ASIGNABLE</x:v>
      </x:c>
      <x:c r="F132" s="64" t="str">
        <x:f>IFERROR(INDEX('ASIGNACION AUTOMATICA'!$J:$J,MATCH($D132,'ASIGNACION AUTOMATICA'!$N:$N,0)),"")</x:f>
      </x:c>
      <x:c r="G132" s="63" t="str">
        <x:f>IF($F132="","",IFERROR(INDEX('ASIGNACION AUTOMATICA'!$O:$O,MATCH($D132,'ASIGNACION AUTOMATICA'!$N:$N,0)),""))</x:f>
      </x:c>
      <x:c r="H132" s="63" t="str">
        <x:f>IF($E132="","",IF(COUNTIF('ASIGNACION AUTOMATICA'!$D:$D,$D132)&gt;0,"OCUPADO",IF(COUNTIF('ASIGNACION AUTOMATICA'!$N:$N,$D132)&gt;0,"RESERVADO","LIBRE")))</x:f>
        <x:v>LIBRE</x:v>
      </x:c>
      <x:c r="I132" s="64" t="str">
        <x:f>IFERROR(INDEX('ASIGNACION AUTOMATICA'!$J:$J,MATCH($D132,'ASIGNACION AUTOMATICA'!$D:$D,0)),"")</x:f>
      </x:c>
    </x:row>
    <x:row r="133">
      <x:c r="A133" s="63" t="n">
        <x:v>132</x:v>
      </x:c>
      <x:c r="B133" s="63" t="inlineStr">
        <x:is>
          <x:t xml:space="preserve">D</x:t>
        </x:is>
      </x:c>
      <x:c r="C133" s="63" t="n">
        <x:v>35</x:v>
      </x:c>
      <x:c r="D133" s="63" t="inlineStr">
        <x:is>
          <x:t xml:space="preserve">D35</x:t>
        </x:is>
      </x:c>
      <x:c r="E133" s="63" t="str">
        <x:f>IF(AND($B133="D",$C133&gt;=15,$C133&lt;=27),"NO ASIGNABLE",IF($D133&lt;&gt;"","ASIGNABLE",""))</x:f>
        <x:v>ASIGNABLE</x:v>
      </x:c>
      <x:c r="F133" s="64" t="str">
        <x:f>IFERROR(INDEX('ASIGNACION AUTOMATICA'!$J:$J,MATCH($D133,'ASIGNACION AUTOMATICA'!$N:$N,0)),"")</x:f>
      </x:c>
      <x:c r="G133" s="63" t="str">
        <x:f>IF($F133="","",IFERROR(INDEX('ASIGNACION AUTOMATICA'!$O:$O,MATCH($D133,'ASIGNACION AUTOMATICA'!$N:$N,0)),""))</x:f>
      </x:c>
      <x:c r="H133" s="63" t="str">
        <x:f>IF($E133="","",IF(COUNTIF('ASIGNACION AUTOMATICA'!$D:$D,$D133)&gt;0,"OCUPADO",IF(COUNTIF('ASIGNACION AUTOMATICA'!$N:$N,$D133)&gt;0,"RESERVADO","LIBRE")))</x:f>
        <x:v>LIBRE</x:v>
      </x:c>
      <x:c r="I133" s="64" t="str">
        <x:f>IFERROR(INDEX('ASIGNACION AUTOMATICA'!$J:$J,MATCH($D133,'ASIGNACION AUTOMATICA'!$D:$D,0)),"")</x:f>
      </x:c>
    </x:row>
    <x:row r="134">
      <x:c r="A134" s="63" t="n">
        <x:v>133</x:v>
      </x:c>
      <x:c r="B134" s="63" t="inlineStr">
        <x:is>
          <x:t xml:space="preserve">D</x:t>
        </x:is>
      </x:c>
      <x:c r="C134" s="63" t="n">
        <x:v>7</x:v>
      </x:c>
      <x:c r="D134" s="63" t="inlineStr">
        <x:is>
          <x:t xml:space="preserve">D7</x:t>
        </x:is>
      </x:c>
      <x:c r="E134" s="63" t="str">
        <x:f>IF(AND($B134="D",$C134&gt;=15,$C134&lt;=27),"NO ASIGNABLE",IF($D134&lt;&gt;"","ASIGNABLE",""))</x:f>
        <x:v>ASIGNABLE</x:v>
      </x:c>
      <x:c r="F134" s="64" t="str">
        <x:f>IFERROR(INDEX('ASIGNACION AUTOMATICA'!$J:$J,MATCH($D134,'ASIGNACION AUTOMATICA'!$N:$N,0)),"")</x:f>
      </x:c>
      <x:c r="G134" s="63" t="str">
        <x:f>IF($F134="","",IFERROR(INDEX('ASIGNACION AUTOMATICA'!$O:$O,MATCH($D134,'ASIGNACION AUTOMATICA'!$N:$N,0)),""))</x:f>
      </x:c>
      <x:c r="H134" s="63" t="str">
        <x:f>IF($E134="","",IF(COUNTIF('ASIGNACION AUTOMATICA'!$D:$D,$D134)&gt;0,"OCUPADO",IF(COUNTIF('ASIGNACION AUTOMATICA'!$N:$N,$D134)&gt;0,"RESERVADO","LIBRE")))</x:f>
        <x:v>LIBRE</x:v>
      </x:c>
      <x:c r="I134" s="64" t="str">
        <x:f>IFERROR(INDEX('ASIGNACION AUTOMATICA'!$J:$J,MATCH($D134,'ASIGNACION AUTOMATICA'!$D:$D,0)),"")</x:f>
      </x:c>
    </x:row>
    <x:row r="135">
      <x:c r="A135" s="63" t="n">
        <x:v>134</x:v>
      </x:c>
      <x:c r="B135" s="63" t="inlineStr">
        <x:is>
          <x:t xml:space="preserve">D</x:t>
        </x:is>
      </x:c>
      <x:c r="C135" s="63" t="n">
        <x:v>36</x:v>
      </x:c>
      <x:c r="D135" s="63" t="inlineStr">
        <x:is>
          <x:t xml:space="preserve">D36</x:t>
        </x:is>
      </x:c>
      <x:c r="E135" s="63" t="str">
        <x:f>IF(AND($B135="D",$C135&gt;=15,$C135&lt;=27),"NO ASIGNABLE",IF($D135&lt;&gt;"","ASIGNABLE",""))</x:f>
        <x:v>ASIGNABLE</x:v>
      </x:c>
      <x:c r="F135" s="64" t="str">
        <x:f>IFERROR(INDEX('ASIGNACION AUTOMATICA'!$J:$J,MATCH($D135,'ASIGNACION AUTOMATICA'!$N:$N,0)),"")</x:f>
      </x:c>
      <x:c r="G135" s="63" t="str">
        <x:f>IF($F135="","",IFERROR(INDEX('ASIGNACION AUTOMATICA'!$O:$O,MATCH($D135,'ASIGNACION AUTOMATICA'!$N:$N,0)),""))</x:f>
      </x:c>
      <x:c r="H135" s="63" t="str">
        <x:f>IF($E135="","",IF(COUNTIF('ASIGNACION AUTOMATICA'!$D:$D,$D135)&gt;0,"OCUPADO",IF(COUNTIF('ASIGNACION AUTOMATICA'!$N:$N,$D135)&gt;0,"RESERVADO","LIBRE")))</x:f>
        <x:v>LIBRE</x:v>
      </x:c>
      <x:c r="I135" s="64" t="str">
        <x:f>IFERROR(INDEX('ASIGNACION AUTOMATICA'!$J:$J,MATCH($D135,'ASIGNACION AUTOMATICA'!$D:$D,0)),"")</x:f>
      </x:c>
    </x:row>
    <x:row r="136">
      <x:c r="A136" s="63" t="n">
        <x:v>135</x:v>
      </x:c>
      <x:c r="B136" s="63" t="inlineStr">
        <x:is>
          <x:t xml:space="preserve">D</x:t>
        </x:is>
      </x:c>
      <x:c r="C136" s="63" t="n">
        <x:v>6</x:v>
      </x:c>
      <x:c r="D136" s="63" t="inlineStr">
        <x:is>
          <x:t xml:space="preserve">D6</x:t>
        </x:is>
      </x:c>
      <x:c r="E136" s="63" t="str">
        <x:f>IF(AND($B136="D",$C136&gt;=15,$C136&lt;=27),"NO ASIGNABLE",IF($D136&lt;&gt;"","ASIGNABLE",""))</x:f>
        <x:v>ASIGNABLE</x:v>
      </x:c>
      <x:c r="F136" s="64" t="str">
        <x:f>IFERROR(INDEX('ASIGNACION AUTOMATICA'!$J:$J,MATCH($D136,'ASIGNACION AUTOMATICA'!$N:$N,0)),"")</x:f>
      </x:c>
      <x:c r="G136" s="63" t="str">
        <x:f>IF($F136="","",IFERROR(INDEX('ASIGNACION AUTOMATICA'!$O:$O,MATCH($D136,'ASIGNACION AUTOMATICA'!$N:$N,0)),""))</x:f>
      </x:c>
      <x:c r="H136" s="63" t="str">
        <x:f>IF($E136="","",IF(COUNTIF('ASIGNACION AUTOMATICA'!$D:$D,$D136)&gt;0,"OCUPADO",IF(COUNTIF('ASIGNACION AUTOMATICA'!$N:$N,$D136)&gt;0,"RESERVADO","LIBRE")))</x:f>
        <x:v>LIBRE</x:v>
      </x:c>
      <x:c r="I136" s="64" t="str">
        <x:f>IFERROR(INDEX('ASIGNACION AUTOMATICA'!$J:$J,MATCH($D136,'ASIGNACION AUTOMATICA'!$D:$D,0)),"")</x:f>
      </x:c>
    </x:row>
    <x:row r="137">
      <x:c r="A137" s="63" t="n">
        <x:v>136</x:v>
      </x:c>
      <x:c r="B137" s="63" t="inlineStr">
        <x:is>
          <x:t xml:space="preserve">D</x:t>
        </x:is>
      </x:c>
      <x:c r="C137" s="63" t="n">
        <x:v>37</x:v>
      </x:c>
      <x:c r="D137" s="63" t="inlineStr">
        <x:is>
          <x:t xml:space="preserve">D37</x:t>
        </x:is>
      </x:c>
      <x:c r="E137" s="63" t="str">
        <x:f>IF(AND($B137="D",$C137&gt;=15,$C137&lt;=27),"NO ASIGNABLE",IF($D137&lt;&gt;"","ASIGNABLE",""))</x:f>
        <x:v>ASIGNABLE</x:v>
      </x:c>
      <x:c r="F137" s="64" t="str">
        <x:f>IFERROR(INDEX('ASIGNACION AUTOMATICA'!$J:$J,MATCH($D137,'ASIGNACION AUTOMATICA'!$N:$N,0)),"")</x:f>
      </x:c>
      <x:c r="G137" s="63" t="str">
        <x:f>IF($F137="","",IFERROR(INDEX('ASIGNACION AUTOMATICA'!$O:$O,MATCH($D137,'ASIGNACION AUTOMATICA'!$N:$N,0)),""))</x:f>
      </x:c>
      <x:c r="H137" s="63" t="str">
        <x:f>IF($E137="","",IF(COUNTIF('ASIGNACION AUTOMATICA'!$D:$D,$D137)&gt;0,"OCUPADO",IF(COUNTIF('ASIGNACION AUTOMATICA'!$N:$N,$D137)&gt;0,"RESERVADO","LIBRE")))</x:f>
        <x:v>LIBRE</x:v>
      </x:c>
      <x:c r="I137" s="64" t="str">
        <x:f>IFERROR(INDEX('ASIGNACION AUTOMATICA'!$J:$J,MATCH($D137,'ASIGNACION AUTOMATICA'!$D:$D,0)),"")</x:f>
      </x:c>
    </x:row>
    <x:row r="138">
      <x:c r="A138" s="63" t="n">
        <x:v>137</x:v>
      </x:c>
      <x:c r="B138" s="63" t="inlineStr">
        <x:is>
          <x:t xml:space="preserve">D</x:t>
        </x:is>
      </x:c>
      <x:c r="C138" s="63" t="n">
        <x:v>5</x:v>
      </x:c>
      <x:c r="D138" s="63" t="inlineStr">
        <x:is>
          <x:t xml:space="preserve">D5</x:t>
        </x:is>
      </x:c>
      <x:c r="E138" s="63" t="str">
        <x:f>IF(AND($B138="D",$C138&gt;=15,$C138&lt;=27),"NO ASIGNABLE",IF($D138&lt;&gt;"","ASIGNABLE",""))</x:f>
        <x:v>ASIGNABLE</x:v>
      </x:c>
      <x:c r="F138" s="64" t="str">
        <x:f>IFERROR(INDEX('ASIGNACION AUTOMATICA'!$J:$J,MATCH($D138,'ASIGNACION AUTOMATICA'!$N:$N,0)),"")</x:f>
      </x:c>
      <x:c r="G138" s="63" t="str">
        <x:f>IF($F138="","",IFERROR(INDEX('ASIGNACION AUTOMATICA'!$O:$O,MATCH($D138,'ASIGNACION AUTOMATICA'!$N:$N,0)),""))</x:f>
      </x:c>
      <x:c r="H138" s="63" t="str">
        <x:f>IF($E138="","",IF(COUNTIF('ASIGNACION AUTOMATICA'!$D:$D,$D138)&gt;0,"OCUPADO",IF(COUNTIF('ASIGNACION AUTOMATICA'!$N:$N,$D138)&gt;0,"RESERVADO","LIBRE")))</x:f>
        <x:v>LIBRE</x:v>
      </x:c>
      <x:c r="I138" s="64" t="str">
        <x:f>IFERROR(INDEX('ASIGNACION AUTOMATICA'!$J:$J,MATCH($D138,'ASIGNACION AUTOMATICA'!$D:$D,0)),"")</x:f>
      </x:c>
    </x:row>
    <x:row r="139">
      <x:c r="A139" s="63" t="n">
        <x:v>138</x:v>
      </x:c>
      <x:c r="B139" s="63" t="inlineStr">
        <x:is>
          <x:t xml:space="preserve">D</x:t>
        </x:is>
      </x:c>
      <x:c r="C139" s="63" t="n">
        <x:v>38</x:v>
      </x:c>
      <x:c r="D139" s="63" t="inlineStr">
        <x:is>
          <x:t xml:space="preserve">D38</x:t>
        </x:is>
      </x:c>
      <x:c r="E139" s="63" t="str">
        <x:f>IF(AND($B139="D",$C139&gt;=15,$C139&lt;=27),"NO ASIGNABLE",IF($D139&lt;&gt;"","ASIGNABLE",""))</x:f>
        <x:v>ASIGNABLE</x:v>
      </x:c>
      <x:c r="F139" s="64" t="str">
        <x:f>IFERROR(INDEX('ASIGNACION AUTOMATICA'!$J:$J,MATCH($D139,'ASIGNACION AUTOMATICA'!$N:$N,0)),"")</x:f>
      </x:c>
      <x:c r="G139" s="63" t="str">
        <x:f>IF($F139="","",IFERROR(INDEX('ASIGNACION AUTOMATICA'!$O:$O,MATCH($D139,'ASIGNACION AUTOMATICA'!$N:$N,0)),""))</x:f>
      </x:c>
      <x:c r="H139" s="63" t="str">
        <x:f>IF($E139="","",IF(COUNTIF('ASIGNACION AUTOMATICA'!$D:$D,$D139)&gt;0,"OCUPADO",IF(COUNTIF('ASIGNACION AUTOMATICA'!$N:$N,$D139)&gt;0,"RESERVADO","LIBRE")))</x:f>
        <x:v>LIBRE</x:v>
      </x:c>
      <x:c r="I139" s="64" t="str">
        <x:f>IFERROR(INDEX('ASIGNACION AUTOMATICA'!$J:$J,MATCH($D139,'ASIGNACION AUTOMATICA'!$D:$D,0)),"")</x:f>
      </x:c>
    </x:row>
    <x:row r="140">
      <x:c r="A140" s="166" t="n">
        <x:v>139</x:v>
      </x:c>
      <x:c r="B140" s="166" t="inlineStr">
        <x:is>
          <x:t xml:space="preserve">D</x:t>
        </x:is>
      </x:c>
      <x:c r="C140" s="166" t="n">
        <x:v>4</x:v>
      </x:c>
      <x:c r="D140" s="166" t="inlineStr">
        <x:is>
          <x:t xml:space="preserve">D4</x:t>
        </x:is>
      </x:c>
      <x:c r="E140" s="166" t="str">
        <x:f>IF(AND($B140="D",$C140&gt;=15,$C140&lt;=27),"NO ASIGNABLE",IF($D140&lt;&gt;"","ASIGNABLE",""))</x:f>
        <x:v>ASIGNABLE</x:v>
      </x:c>
      <x:c r="F140" s="165" t="str">
        <x:f>IFERROR(INDEX('ASIGNACION AUTOMATICA'!$J:$J,MATCH($D140,'ASIGNACION AUTOMATICA'!$N:$N,0)),"")</x:f>
      </x:c>
      <x:c r="G140" s="166" t="str">
        <x:f>IF($F140="","",IFERROR(INDEX('ASIGNACION AUTOMATICA'!$O:$O,MATCH($D140,'ASIGNACION AUTOMATICA'!$N:$N,0)),""))</x:f>
      </x:c>
      <x:c r="H140" s="166" t="str">
        <x:f>IF($E140="","",IF(COUNTIF('ASIGNACION AUTOMATICA'!$D:$D,$D140)&gt;0,"OCUPADO",IF(COUNTIF('ASIGNACION AUTOMATICA'!$N:$N,$D140)&gt;0,"RESERVADO","LIBRE")))</x:f>
        <x:v>LIBRE</x:v>
      </x:c>
      <x:c r="I140" s="165" t="str">
        <x:f>IFERROR(INDEX('ASIGNACION AUTOMATICA'!$J:$J,MATCH($D140,'ASIGNACION AUTOMATICA'!$D:$D,0)),"")</x:f>
      </x:c>
    </x:row>
    <x:row r="141">
      <x:c r="A141" s="166" t="n">
        <x:v>140</x:v>
      </x:c>
      <x:c r="B141" s="166" t="inlineStr">
        <x:is>
          <x:t xml:space="preserve">D</x:t>
        </x:is>
      </x:c>
      <x:c r="C141" s="166" t="n">
        <x:v>39</x:v>
      </x:c>
      <x:c r="D141" s="166" t="inlineStr">
        <x:is>
          <x:t xml:space="preserve">D39</x:t>
        </x:is>
      </x:c>
      <x:c r="E141" s="166" t="str">
        <x:f>IF(AND($B141="D",$C141&gt;=15,$C141&lt;=27),"NO ASIGNABLE",IF($D141&lt;&gt;"","ASIGNABLE",""))</x:f>
        <x:v>ASIGNABLE</x:v>
      </x:c>
      <x:c r="F141" s="165" t="str">
        <x:f>IFERROR(INDEX('ASIGNACION AUTOMATICA'!$J:$J,MATCH($D141,'ASIGNACION AUTOMATICA'!$N:$N,0)),"")</x:f>
      </x:c>
      <x:c r="G141" s="166" t="str">
        <x:f>IF($F141="","",IFERROR(INDEX('ASIGNACION AUTOMATICA'!$O:$O,MATCH($D141,'ASIGNACION AUTOMATICA'!$N:$N,0)),""))</x:f>
      </x:c>
      <x:c r="H141" s="166" t="str">
        <x:f>IF($E141="","",IF(COUNTIF('ASIGNACION AUTOMATICA'!$D:$D,$D141)&gt;0,"OCUPADO",IF(COUNTIF('ASIGNACION AUTOMATICA'!$N:$N,$D141)&gt;0,"RESERVADO","LIBRE")))</x:f>
        <x:v>LIBRE</x:v>
      </x:c>
      <x:c r="I141" s="165" t="str">
        <x:f>IFERROR(INDEX('ASIGNACION AUTOMATICA'!$J:$J,MATCH($D141,'ASIGNACION AUTOMATICA'!$D:$D,0)),"")</x:f>
      </x:c>
    </x:row>
    <x:row r="142">
      <x:c r="A142" s="166" t="n">
        <x:v>141</x:v>
      </x:c>
      <x:c r="B142" s="166" t="inlineStr">
        <x:is>
          <x:t xml:space="preserve">D</x:t>
        </x:is>
      </x:c>
      <x:c r="C142" s="166" t="n">
        <x:v>3</x:v>
      </x:c>
      <x:c r="D142" s="166" t="inlineStr">
        <x:is>
          <x:t xml:space="preserve">D3</x:t>
        </x:is>
      </x:c>
      <x:c r="E142" s="166" t="str">
        <x:f>IF(AND($B142="D",$C142&gt;=15,$C142&lt;=27),"NO ASIGNABLE",IF($D142&lt;&gt;"","ASIGNABLE",""))</x:f>
        <x:v>ASIGNABLE</x:v>
      </x:c>
      <x:c r="F142" s="165" t="str">
        <x:f>IFERROR(INDEX('ASIGNACION AUTOMATICA'!$J:$J,MATCH($D142,'ASIGNACION AUTOMATICA'!$N:$N,0)),"")</x:f>
      </x:c>
      <x:c r="G142" s="166" t="str">
        <x:f>IF($F142="","",IFERROR(INDEX('ASIGNACION AUTOMATICA'!$O:$O,MATCH($D142,'ASIGNACION AUTOMATICA'!$N:$N,0)),""))</x:f>
      </x:c>
      <x:c r="H142" s="166" t="str">
        <x:f>IF($E142="","",IF(COUNTIF('ASIGNACION AUTOMATICA'!$D:$D,$D142)&gt;0,"OCUPADO",IF(COUNTIF('ASIGNACION AUTOMATICA'!$N:$N,$D142)&gt;0,"RESERVADO","LIBRE")))</x:f>
        <x:v>LIBRE</x:v>
      </x:c>
      <x:c r="I142" s="165" t="str">
        <x:f>IFERROR(INDEX('ASIGNACION AUTOMATICA'!$J:$J,MATCH($D142,'ASIGNACION AUTOMATICA'!$D:$D,0)),"")</x:f>
      </x:c>
    </x:row>
    <x:row r="143">
      <x:c r="A143" s="166" t="n">
        <x:v>142</x:v>
      </x:c>
      <x:c r="B143" s="166" t="inlineStr">
        <x:is>
          <x:t xml:space="preserve">D</x:t>
        </x:is>
      </x:c>
      <x:c r="C143" s="166" t="n">
        <x:v>2</x:v>
      </x:c>
      <x:c r="D143" s="166" t="inlineStr">
        <x:is>
          <x:t xml:space="preserve">D2</x:t>
        </x:is>
      </x:c>
      <x:c r="E143" s="166" t="str">
        <x:f>IF(AND($B143="D",$C143&gt;=15,$C143&lt;=27),"NO ASIGNABLE",IF($D143&lt;&gt;"","ASIGNABLE",""))</x:f>
        <x:v>ASIGNABLE</x:v>
      </x:c>
      <x:c r="F143" s="165" t="str">
        <x:f>IFERROR(INDEX('ASIGNACION AUTOMATICA'!$J:$J,MATCH($D143,'ASIGNACION AUTOMATICA'!$N:$N,0)),"")</x:f>
      </x:c>
      <x:c r="G143" s="166" t="str">
        <x:f>IF($F143="","",IFERROR(INDEX('ASIGNACION AUTOMATICA'!$O:$O,MATCH($D143,'ASIGNACION AUTOMATICA'!$N:$N,0)),""))</x:f>
      </x:c>
      <x:c r="H143" s="166" t="str">
        <x:f>IF($E143="","",IF(COUNTIF('ASIGNACION AUTOMATICA'!$D:$D,$D143)&gt;0,"OCUPADO",IF(COUNTIF('ASIGNACION AUTOMATICA'!$N:$N,$D143)&gt;0,"RESERVADO","LIBRE")))</x:f>
        <x:v>LIBRE</x:v>
      </x:c>
      <x:c r="I143" s="165" t="str">
        <x:f>IFERROR(INDEX('ASIGNACION AUTOMATICA'!$J:$J,MATCH($D143,'ASIGNACION AUTOMATICA'!$D:$D,0)),"")</x:f>
      </x:c>
    </x:row>
    <x:row r="144">
      <x:c r="A144" s="166" t="n">
        <x:v>143</x:v>
      </x:c>
      <x:c r="B144" s="166" t="inlineStr">
        <x:is>
          <x:t xml:space="preserve">D</x:t>
        </x:is>
      </x:c>
      <x:c r="C144" s="166" t="n">
        <x:v>1</x:v>
      </x:c>
      <x:c r="D144" s="166" t="inlineStr">
        <x:is>
          <x:t xml:space="preserve">D1</x:t>
        </x:is>
      </x:c>
      <x:c r="E144" s="166" t="str">
        <x:f>IF(AND($B144="D",$C144&gt;=15,$C144&lt;=27),"NO ASIGNABLE",IF($D144&lt;&gt;"","ASIGNABLE",""))</x:f>
        <x:v>ASIGNABLE</x:v>
      </x:c>
      <x:c r="F144" s="165" t="str">
        <x:f>IFERROR(INDEX('ASIGNACION AUTOMATICA'!$J:$J,MATCH($D144,'ASIGNACION AUTOMATICA'!$N:$N,0)),"")</x:f>
      </x:c>
      <x:c r="G144" s="166" t="str">
        <x:f>IF($F144="","",IFERROR(INDEX('ASIGNACION AUTOMATICA'!$O:$O,MATCH($D144,'ASIGNACION AUTOMATICA'!$N:$N,0)),""))</x:f>
      </x:c>
      <x:c r="H144" s="166" t="str">
        <x:f>IF($E144="","",IF(COUNTIF('ASIGNACION AUTOMATICA'!$D:$D,$D144)&gt;0,"OCUPADO",IF(COUNTIF('ASIGNACION AUTOMATICA'!$N:$N,$D144)&gt;0,"RESERVADO","LIBRE")))</x:f>
        <x:v>LIBRE</x:v>
      </x:c>
      <x:c r="I144" s="165" t="str">
        <x:f>IFERROR(INDEX('ASIGNACION AUTOMATICA'!$J:$J,MATCH($D144,'ASIGNACION AUTOMATICA'!$D:$D,0)),"")</x:f>
      </x:c>
    </x:row>
    <x:row r="145">
      <x:c r="A145" s="166" t="n">
        <x:v>144</x:v>
      </x:c>
      <x:c r="B145" s="166" t="inlineStr">
        <x:is>
          <x:t xml:space="preserve">D</x:t>
        </x:is>
      </x:c>
      <x:c r="C145" s="166" t="n">
        <x:v>27</x:v>
      </x:c>
      <x:c r="D145" s="166" t="inlineStr">
        <x:is>
          <x:t xml:space="preserve">D27</x:t>
        </x:is>
      </x:c>
      <x:c r="E145" s="166" t="str">
        <x:f>IF(AND($B145="D",$C145&gt;=15,$C145&lt;=27),"NO ASIGNABLE",IF($D145&lt;&gt;"","ASIGNABLE",""))</x:f>
        <x:v>NO ASIGNABLE</x:v>
      </x:c>
      <x:c r="F145" s="165" t="str">
        <x:f>IFERROR(INDEX('ASIGNACION AUTOMATICA'!$J:$J,MATCH($D145,'ASIGNACION AUTOMATICA'!$N:$N,0)),"")</x:f>
      </x:c>
      <x:c r="G145" s="166" t="str">
        <x:f>IF($F145="","",IFERROR(INDEX('ASIGNACION AUTOMATICA'!$O:$O,MATCH($D145,'ASIGNACION AUTOMATICA'!$N:$N,0)),""))</x:f>
      </x:c>
      <x:c r="H145" s="166" t="str">
        <x:f>IF($E145="","",IF(COUNTIF('ASIGNACION AUTOMATICA'!$D:$D,$D145)&gt;0,"OCUPADO",IF(COUNTIF('ASIGNACION AUTOMATICA'!$N:$N,$D145)&gt;0,"RESERVADO","LIBRE")))</x:f>
        <x:v>LIBRE</x:v>
      </x:c>
      <x:c r="I145" s="165" t="str">
        <x:f>IFERROR(INDEX('ASIGNACION AUTOMATICA'!$J:$J,MATCH($D145,'ASIGNACION AUTOMATICA'!$D:$D,0)),"")</x:f>
      </x:c>
    </x:row>
  </x:sheetData>
  <x:pageMargins left="0.7" right="0.7" top="0.75" bottom="0.75" header="0.3" footer="0.3"/>
  <x:tableParts count="1">
    <x:tablePart xmlns:r="http://schemas.openxmlformats.org/officeDocument/2006/relationships" r:id="R68c2bd7a94d44218"/>
  </x:tableParts>
</x:worksheet>
</file>

<file path=xl/worksheets/sheet6.xml><?xml version="1.0" encoding="utf-8"?>
<x:worksheet xmlns:x="http://schemas.openxmlformats.org/spreadsheetml/2006/main">
  <x:sheetFormatPr baseColWidth="10" defaultColWidth="9" defaultRowHeight="13.5"/>
  <x:cols>
    <x:col min="1" max="3" width="8" style="115" customWidth="1"/>
    <x:col min="4" max="4" width="12" style="115" customWidth="1"/>
    <x:col min="5" max="5" width="8" style="115" customWidth="1"/>
    <x:col min="6" max="6" width="12" style="115" customWidth="1"/>
    <x:col min="7" max="7" width="10" style="115" customWidth="1"/>
    <x:col min="8" max="8" width="18" style="115" customWidth="1"/>
    <x:col min="9" max="9" width="10" style="115" customWidth="1"/>
    <x:col min="10" max="10" width="34" style="115" customWidth="1"/>
    <x:col min="11" max="11" width="38" style="115" customWidth="1"/>
    <x:col min="12" max="12" width="14" style="115" customWidth="1"/>
    <x:col min="13" max="13" width="26" style="115" customWidth="1"/>
    <x:col min="14" max="14" width="14" style="115" customWidth="1"/>
    <x:col min="15" max="15" width="24" style="115" customWidth="1"/>
    <x:col min="16" max="16" width="34" style="115" customWidth="1"/>
    <x:col min="17" max="17" width="12" style="115" customWidth="1"/>
  </x:cols>
  <x:sheetData>
    <x:row r="1" s="115" customFormat="1" ht="27.75" customHeight="1">
      <x:c r="A1" s="53" t="inlineStr">
        <x:is>
          <x:t xml:space="preserve">ORDEN</x:t>
        </x:is>
      </x:c>
      <x:c r="B1" s="53" t="inlineStr">
        <x:is>
          <x:t xml:space="preserve">FILA</x:t>
        </x:is>
      </x:c>
      <x:c r="C1" s="53" t="inlineStr">
        <x:is>
          <x:t xml:space="preserve">SILLA</x:t>
        </x:is>
      </x:c>
      <x:c r="D1" s="53" t="inlineStr">
        <x:is>
          <x:t xml:space="preserve">UBICACION</x:t>
        </x:is>
      </x:c>
      <x:c r="E1" s="53" t="inlineStr">
        <x:is>
          <x:t xml:space="preserve">NRO.</x:t>
        </x:is>
      </x:c>
      <x:c r="F1" s="53" t="inlineStr">
        <x:is>
          <x:t xml:space="preserve">PRECEDENCIA</x:t>
        </x:is>
      </x:c>
      <x:c r="G1" s="53" t="inlineStr">
        <x:is>
          <x:t xml:space="preserve">FUENTE</x:t>
        </x:is>
      </x:c>
      <x:c r="H1" s="53" t="inlineStr">
        <x:is>
          <x:t xml:space="preserve">TRATAMIENTO</x:t>
        </x:is>
      </x:c>
      <x:c r="I1" s="53" t="inlineStr">
        <x:is>
          <x:t xml:space="preserve">TRIBUNA</x:t>
        </x:is>
      </x:c>
      <x:c r="J1" s="53" t="inlineStr">
        <x:is>
          <x:t xml:space="preserve">NOMBRE COMPLETO</x:t>
        </x:is>
      </x:c>
      <x:c r="K1" s="53" t="inlineStr">
        <x:is>
          <x:t xml:space="preserve">CARGO</x:t>
        </x:is>
      </x:c>
      <x:c r="L1" s="53" t="inlineStr">
        <x:is>
          <x:t xml:space="preserve">ASISTENCIA</x:t>
        </x:is>
      </x:c>
      <x:c r="M1" s="53" t="inlineStr">
        <x:is>
          <x:t xml:space="preserve">OBSERVACIONES</x:t>
        </x:is>
      </x:c>
      <x:c r="N1" s="53" t="inlineStr">
        <x:is>
          <x:t xml:space="preserve">RESERVA ATRAS</x:t>
        </x:is>
      </x:c>
      <x:c r="O1" s="53" t="inlineStr">
        <x:is>
          <x:t xml:space="preserve">TIPO RESERVA</x:t>
        </x:is>
      </x:c>
      <x:c r="P1" s="53" t="inlineStr">
        <x:is>
          <x:t xml:space="preserve">OBS. RESERVA</x:t>
        </x:is>
      </x:c>
      <x:c r="Q1" s="53" t="inlineStr">
        <x:is>
          <x:t xml:space="preserve">IDX MAESTRO</x:t>
        </x:is>
      </x:c>
    </x:row>
    <x:row r="2">
      <x:c r="A2" s="166">
        <x:f>IF($Q2="","",ROWS($A$2:A2))</x:f>
        <x:v>1</x:v>
      </x:c>
      <x:c r="B2" s="166" t="str">
        <x:f>IF(OR($D2="",$D2="SIN ASIGNAR"),"",LEFT($D2,1))</x:f>
        <x:v>A</x:v>
      </x:c>
      <x:c r="C2" s="166" t="n">
        <x:f>IF(OR($D2="",$D2="SIN ASIGNAR"),"",VALUE(MID($D2,2,10)))</x:f>
        <x:v>23</x:v>
      </x:c>
      <x:c r="D2" s="166" t="str">
        <x:f>IF($Q2="","",IF($J2="Cabrera Salazar, Fernando","A25",IF($J2="Mery, Roxana","A26",IFERROR(INDEX('MAPA ASIENTOS'!$D$2:$D$145,AGGREGATE(15,6,(ROW('MAPA ASIENTOS'!$D$2:$D$145)-ROW('MAPA ASIENTOS'!$D$2)+1)/(('MAPA ASIENTOS'!$E$2:$E$145="ASIGNABLE")*(COUNTIF($D$1:D1,'MAPA ASIENTOS'!$D$2:$D$145)=0)*(COUNTIF($N$1:N1,'MAPA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2" s="166" t="n">
        <x:f>IF($Q2="","",INDEX(MAESTRO!$A:$A,$Q2))</x:f>
        <x:v>1</x:v>
      </x:c>
      <x:c r="F2" s="166" t="n">
        <x:f>IF($Q2="","",INDEX(MAESTRO!$B:$B,$Q2))</x:f>
        <x:v>1</x:v>
      </x:c>
      <x:c r="G2" s="166" t="str">
        <x:f>IF($Q2="","",INDEX(MAESTRO!$D:$D,$Q2))</x:f>
        <x:v>OPA</x:v>
      </x:c>
      <x:c r="H2" s="166" t="str">
        <x:f>IF($Q2="","",INDEX(MAESTRO!$E:$E,$Q2))</x:f>
        <x:v>Su Excelencia</x:v>
      </x:c>
      <x:c r="I2" s="166" t="str">
        <x:f>IF($Q2="","",INDEX(MAESTRO!$F:$F,$Q2))</x:f>
        <x:v>VIP</x:v>
      </x:c>
      <x:c r="J2" s="165" t="str">
        <x:f>IF($Q2="","",INDEX(MAESTRO!$G:$G,$Q2))</x:f>
        <x:v>Kast Rist, José Antonio</x:v>
      </x:c>
      <x:c r="K2" s="165" t="str">
        <x:f>IF($Q2="","",INDEX(MAESTRO!$L:$L,$Q2))</x:f>
        <x:v>Presidente de la República</x:v>
      </x:c>
      <x:c r="L2" s="166" t="str">
        <x:f>IF($Q2="","",INDEX(MAESTRO!$K:$K,$Q2))</x:f>
        <x:v>Pendiente</x:v>
      </x:c>
      <x:c r="M2" s="165" t="str">
        <x:f>IF($Q2="","",INDEX(MAESTRO!$M:$M,$Q2))</x:f>
      </x:c>
      <x:c r="N2" s="61" t="str">
        <x:f>IF(OR($D2="",$D2="SIN ASIGNAR",$J2=""),"",IF(COUNTIFS('EDECANES AYUDANTES'!$C:$C,$J2,'EDECANES AYUDANTES'!$F:$F,"SI")=0,"",IF(LEFT($D2,1)="D","",IF(COUNTIFS('MAPA ASIENTOS'!$D:$D,CHAR(CODE(LEFT($D2,1))+1)&amp;MID($D2,2,10),'MAPA ASIENTOS'!$E:$E,"ASIGNABLE")&gt;0,CHAR(CODE(LEFT($D2,1))+1)&amp;MID($D2,2,10),""))))</x:f>
      </x:c>
      <x:c r="O2" s="61" t="str">
        <x:f>IF($N2&lt;&gt;"","RESERVADO EDECÁN/AYUDANTE","")</x:f>
      </x:c>
      <x:c r="P2" s="165" t="str">
        <x:f>IF(COUNTIFS('EDECANES AYUDANTES'!$C:$C,$J2,'EDECANES AYUDANTES'!$F:$F,"SI")=0,"",IF($D2="SIN ASIGNAR","Autoridad sin asiento asignado.",IF(LEFT($D2,1)="D","Sin fila posterior disponible.",IF($N2="","Silla posterior no asignable.","Silla posterior reservada automáticamente."))))</x:f>
      </x:c>
      <x:c r="Q2" s="166">
        <x:f>IFERROR(MATCH(ROWS($A$2:A2),MAESTRO!$P:$P,0),"")</x:f>
        <x:v>2</x:v>
      </x:c>
    </x:row>
    <x:row r="3">
      <x:c r="A3" s="166">
        <x:f>IF($Q3="","",ROWS($A$2:A3))</x:f>
        <x:v>2</x:v>
      </x:c>
      <x:c r="B3" s="166" t="str">
        <x:f>IF(OR($D3="",$D3="SIN ASIGNAR"),"",LEFT($D3,1))</x:f>
        <x:v>A</x:v>
      </x:c>
      <x:c r="C3" s="166" t="n">
        <x:f>IF(OR($D3="",$D3="SIN ASIGNAR"),"",VALUE(MID($D3,2,10)))</x:f>
        <x:v>23</x:v>
      </x:c>
      <x:c r="D3" s="166" t="str">
        <x:f>IF($Q3="","",IF($J3="Cabrera Salazar, Fernando","A25",IF($J3="Mery, Roxana","A26",IFERROR(INDEX('MAPA ASIENTOS'!$D$2:$D$145,AGGREGATE(15,6,(ROW('MAPA ASIENTOS'!$D$2:$D$145)-ROW('MAPA ASIENTOS'!$D$2)+1)/(('MAPA ASIENTOS'!$E$2:$E$145="ASIGNABLE")*(COUNTIF($D$1:D2,'MAPA ASIENTOS'!$D$2:$D$145)=0)*(COUNTIF($N$1:N2,'MAPA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3" s="166" t="n">
        <x:f>IF($Q3="","",INDEX(MAESTRO!$A:$A,$Q3))</x:f>
        <x:v>2</x:v>
      </x:c>
      <x:c r="F3" s="166" t="n">
        <x:f>IF($Q3="","",INDEX(MAESTRO!$B:$B,$Q3))</x:f>
        <x:v>2</x:v>
      </x:c>
      <x:c r="G3" s="166" t="str">
        <x:f>IF($Q3="","",INDEX(MAESTRO!$D:$D,$Q3))</x:f>
        <x:v>OPA</x:v>
      </x:c>
      <x:c r="H3" s="166" t="str">
        <x:f>IF($Q3="","",INDEX(MAESTRO!$E:$E,$Q3))</x:f>
        <x:v>Primera Dama</x:v>
      </x:c>
      <x:c r="I3" s="166" t="str">
        <x:f>IF($Q3="","",INDEX(MAESTRO!$F:$F,$Q3))</x:f>
        <x:v>VIP</x:v>
      </x:c>
      <x:c r="J3" s="165" t="str">
        <x:f>IF($Q3="","",INDEX(MAESTRO!$G:$G,$Q3))</x:f>
        <x:v>Adriasola Barroihet, María Pía</x:v>
      </x:c>
      <x:c r="K3" s="165" t="str">
        <x:f>IF($Q3="","",INDEX(MAESTRO!$L:$L,$Q3))</x:f>
        <x:v>Esposa del Presidente de la República</x:v>
      </x:c>
      <x:c r="L3" s="166" t="str">
        <x:f>IF($Q3="","",INDEX(MAESTRO!$K:$K,$Q3))</x:f>
        <x:v>Pendiente</x:v>
      </x:c>
      <x:c r="M3" s="165" t="str">
        <x:f>IF($Q3="","",INDEX(MAESTRO!$M:$M,$Q3))</x:f>
      </x:c>
      <x:c r="N3" s="61" t="str">
        <x:f>IF(OR($D3="",$D3="SIN ASIGNAR",$J3=""),"",IF(COUNTIFS('EDECANES AYUDANTES'!$C:$C,$J3,'EDECANES AYUDANTES'!$F:$F,"SI")=0,"",IF(LEFT($D3,1)="D","",IF(COUNTIFS('MAPA ASIENTOS'!$D:$D,CHAR(CODE(LEFT($D3,1))+1)&amp;MID($D3,2,10),'MAPA ASIENTOS'!$E:$E,"ASIGNABLE")&gt;0,CHAR(CODE(LEFT($D3,1))+1)&amp;MID($D3,2,10),""))))</x:f>
      </x:c>
      <x:c r="O3" s="61" t="str">
        <x:f>IF($N3&lt;&gt;"","RESERVADO EDECÁN/AYUDANTE","")</x:f>
      </x:c>
      <x:c r="P3" s="165" t="str">
        <x:f>IF(COUNTIFS('EDECANES AYUDANTES'!$C:$C,$J3,'EDECANES AYUDANTES'!$F:$F,"SI")=0,"",IF($D3="SIN ASIGNAR","Autoridad sin asiento asignado.",IF(LEFT($D3,1)="D","Sin fila posterior disponible.",IF($N3="","Silla posterior no asignable.","Silla posterior reservada automáticamente."))))</x:f>
      </x:c>
      <x:c r="Q3" s="166">
        <x:f>IFERROR(MATCH(ROWS($A$2:A3),MAESTRO!$P:$P,0),"")</x:f>
        <x:v>3</x:v>
      </x:c>
    </x:row>
    <x:row r="4">
      <x:c r="A4" s="166">
        <x:f>IF($Q4="","",ROWS($A$2:A4))</x:f>
        <x:v>3</x:v>
      </x:c>
      <x:c r="B4" s="166" t="str">
        <x:f>IF(OR($D4="",$D4="SIN ASIGNAR"),"",LEFT($D4,1))</x:f>
        <x:v>A</x:v>
      </x:c>
      <x:c r="C4" s="166" t="n">
        <x:f>IF(OR($D4="",$D4="SIN ASIGNAR"),"",VALUE(MID($D4,2,10)))</x:f>
        <x:v>23</x:v>
      </x:c>
      <x:c r="D4" s="166" t="str">
        <x:f>IF($Q4="","",IF($J4="Cabrera Salazar, Fernando","A25",IF($J4="Mery, Roxana","A26",IFERROR(INDEX('MAPA ASIENTOS'!$D$2:$D$145,AGGREGATE(15,6,(ROW('MAPA ASIENTOS'!$D$2:$D$145)-ROW('MAPA ASIENTOS'!$D$2)+1)/(('MAPA ASIENTOS'!$E$2:$E$145="ASIGNABLE")*(COUNTIF($D$1:D3,'MAPA ASIENTOS'!$D$2:$D$145)=0)*(COUNTIF($N$1:N3,'MAPA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4" s="166" t="n">
        <x:f>IF($Q4="","",INDEX(MAESTRO!$A:$A,$Q4))</x:f>
        <x:v>3</x:v>
      </x:c>
      <x:c r="F4" s="166" t="n">
        <x:f>IF($Q4="","",INDEX(MAESTRO!$B:$B,$Q4))</x:f>
        <x:v>3</x:v>
      </x:c>
      <x:c r="G4" s="166" t="str">
        <x:f>IF($Q4="","",INDEX(MAESTRO!$D:$D,$Q4))</x:f>
        <x:v>OPA</x:v>
      </x:c>
      <x:c r="H4" s="166" t="str">
        <x:f>IF($Q4="","",INDEX(MAESTRO!$E:$E,$Q4))</x:f>
        <x:v>Ministro</x:v>
      </x:c>
      <x:c r="I4" s="166" t="str">
        <x:f>IF($Q4="","",INDEX(MAESTRO!$F:$F,$Q4))</x:f>
        <x:v>VIP</x:v>
      </x:c>
      <x:c r="J4" s="165" t="str">
        <x:f>IF($Q4="","",INDEX(MAESTRO!$G:$G,$Q4))</x:f>
        <x:v>Barros Tocornal, Fernando</x:v>
      </x:c>
      <x:c r="K4" s="165" t="str">
        <x:f>IF($Q4="","",INDEX(MAESTRO!$L:$L,$Q4))</x:f>
        <x:v>Ministro de Defensa Nacional</x:v>
      </x:c>
      <x:c r="L4" s="166" t="str">
        <x:f>IF($Q4="","",INDEX(MAESTRO!$K:$K,$Q4))</x:f>
        <x:v>Pendiente</x:v>
      </x:c>
      <x:c r="M4" s="165" t="str">
        <x:f>IF($Q4="","",INDEX(MAESTRO!$M:$M,$Q4))</x:f>
      </x:c>
      <x:c r="N4" s="61" t="str">
        <x:f>IF(OR($D4="",$D4="SIN ASIGNAR",$J4=""),"",IF(COUNTIFS('EDECANES AYUDANTES'!$C:$C,$J4,'EDECANES AYUDANTES'!$F:$F,"SI")=0,"",IF(LEFT($D4,1)="D","",IF(COUNTIFS('MAPA ASIENTOS'!$D:$D,CHAR(CODE(LEFT($D4,1))+1)&amp;MID($D4,2,10),'MAPA ASIENTOS'!$E:$E,"ASIGNABLE")&gt;0,CHAR(CODE(LEFT($D4,1))+1)&amp;MID($D4,2,10),""))))</x:f>
      </x:c>
      <x:c r="O4" s="61" t="str">
        <x:f>IF($N4&lt;&gt;"","RESERVADO EDECÁN/AYUDANTE","")</x:f>
      </x:c>
      <x:c r="P4" s="165" t="str">
        <x:f>IF(COUNTIFS('EDECANES AYUDANTES'!$C:$C,$J4,'EDECANES AYUDANTES'!$F:$F,"SI")=0,"",IF($D4="SIN ASIGNAR","Autoridad sin asiento asignado.",IF(LEFT($D4,1)="D","Sin fila posterior disponible.",IF($N4="","Silla posterior no asignable.","Silla posterior reservada automáticamente."))))</x:f>
      </x:c>
      <x:c r="Q4" s="166">
        <x:f>IFERROR(MATCH(ROWS($A$2:A4),MAESTRO!$P:$P,0),"")</x:f>
        <x:v>4</x:v>
      </x:c>
    </x:row>
    <x:row r="5">
      <x:c r="A5" s="166">
        <x:f>IF($Q5="","",ROWS($A$2:A5))</x:f>
        <x:v>4</x:v>
      </x:c>
      <x:c r="B5" s="166" t="str">
        <x:f>IF(OR($D5="",$D5="SIN ASIGNAR"),"",LEFT($D5,1))</x:f>
        <x:v>A</x:v>
      </x:c>
      <x:c r="C5" s="166" t="n">
        <x:f>IF(OR($D5="",$D5="SIN ASIGNAR"),"",VALUE(MID($D5,2,10)))</x:f>
        <x:v>25</x:v>
      </x:c>
      <x:c r="D5" s="166" t="str">
        <x:f>IF($Q5="","",IF($J5="Cabrera Salazar, Fernando","A25",IF($J5="Mery, Roxana","A26",IFERROR(INDEX('MAPA ASIENTOS'!$D$2:$D$145,AGGREGATE(15,6,(ROW('MAPA ASIENTOS'!$D$2:$D$145)-ROW('MAPA ASIENTOS'!$D$2)+1)/(('MAPA ASIENTOS'!$E$2:$E$145="ASIGNABLE")*(COUNTIF($D$1:D4,'MAPA ASIENTOS'!$D$2:$D$145)=0)*(COUNTIF($N$1:N4,'MAPA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A25</x:v>
      </x:c>
      <x:c r="E5" s="166" t="n">
        <x:f>IF($Q5="","",INDEX(MAESTRO!$A:$A,$Q5))</x:f>
        <x:v>4</x:v>
      </x:c>
      <x:c r="F5" s="166" t="n">
        <x:f>IF($Q5="","",INDEX(MAESTRO!$B:$B,$Q5))</x:f>
        <x:v>4</x:v>
      </x:c>
      <x:c r="G5" s="166" t="str">
        <x:f>IF($Q5="","",INDEX(MAESTRO!$D:$D,$Q5))</x:f>
        <x:v>OPA</x:v>
      </x:c>
      <x:c r="H5" s="166" t="str">
        <x:f>IF($Q5="","",INDEX(MAESTRO!$E:$E,$Q5))</x:f>
        <x:v>Almirante</x:v>
      </x:c>
      <x:c r="I5" s="166" t="str">
        <x:f>IF($Q5="","",INDEX(MAESTRO!$F:$F,$Q5))</x:f>
        <x:v>VIP</x:v>
      </x:c>
      <x:c r="J5" s="165" t="str">
        <x:f>IF($Q5="","",INDEX(MAESTRO!$G:$G,$Q5))</x:f>
        <x:v>Cabrera Salazar, Fernando</x:v>
      </x:c>
      <x:c r="K5" s="165" t="str">
        <x:f>IF($Q5="","",INDEX(MAESTRO!$L:$L,$Q5))</x:f>
        <x:v>Comandante en Jefe de la Armada</x:v>
      </x:c>
      <x:c r="L5" s="166" t="str">
        <x:f>IF($Q5="","",INDEX(MAESTRO!$K:$K,$Q5))</x:f>
        <x:v>SI</x:v>
      </x:c>
      <x:c r="M5" s="165" t="str">
        <x:f>IF($Q5="","",INDEX(MAESTRO!$M:$M,$Q5))</x:f>
      </x:c>
      <x:c r="N5" s="61" t="str">
        <x:f>IF(OR($D5="",$D5="SIN ASIGNAR",$J5=""),"",IF(COUNTIFS('EDECANES AYUDANTES'!$C:$C,$J5,'EDECANES AYUDANTES'!$F:$F,"SI")=0,"",IF(LEFT($D5,1)="D","",IF(COUNTIFS('MAPA ASIENTOS'!$D:$D,CHAR(CODE(LEFT($D5,1))+1)&amp;MID($D5,2,10),'MAPA ASIENTOS'!$E:$E,"ASIGNABLE")&gt;0,CHAR(CODE(LEFT($D5,1))+1)&amp;MID($D5,2,10),""))))</x:f>
      </x:c>
      <x:c r="O5" s="61" t="str">
        <x:f>IF($N5&lt;&gt;"","RESERVADO EDECÁN/AYUDANTE","")</x:f>
      </x:c>
      <x:c r="P5" s="165" t="str">
        <x:f>IF(COUNTIFS('EDECANES AYUDANTES'!$C:$C,$J5,'EDECANES AYUDANTES'!$F:$F,"SI")=0,"",IF($D5="SIN ASIGNAR","Autoridad sin asiento asignado.",IF(LEFT($D5,1)="D","Sin fila posterior disponible.",IF($N5="","Silla posterior no asignable.","Silla posterior reservada automáticamente."))))</x:f>
      </x:c>
      <x:c r="Q5" s="166">
        <x:f>IFERROR(MATCH(ROWS($A$2:A5),MAESTRO!$P:$P,0),"")</x:f>
        <x:v>5</x:v>
      </x:c>
    </x:row>
    <x:row r="6">
      <x:c r="A6" s="166">
        <x:f>IF($Q6="","",ROWS($A$2:A6))</x:f>
        <x:v>5</x:v>
      </x:c>
      <x:c r="B6" s="166" t="str">
        <x:f>IF(OR($D6="",$D6="SIN ASIGNAR"),"",LEFT($D6,1))</x:f>
        <x:v>A</x:v>
      </x:c>
      <x:c r="C6" s="166" t="n">
        <x:f>IF(OR($D6="",$D6="SIN ASIGNAR"),"",VALUE(MID($D6,2,10)))</x:f>
        <x:v>26</x:v>
      </x:c>
      <x:c r="D6" s="166" t="str">
        <x:f>IF($Q6="","",IF($J6="Cabrera Salazar, Fernando","A25",IF($J6="Mery, Roxana","A26",IFERROR(INDEX('MAPA ASIENTOS'!$D$2:$D$145,AGGREGATE(15,6,(ROW('MAPA ASIENTOS'!$D$2:$D$145)-ROW('MAPA ASIENTOS'!$D$2)+1)/(('MAPA ASIENTOS'!$E$2:$E$145="ASIGNABLE")*(COUNTIF($D$1:D5,'MAPA ASIENTOS'!$D$2:$D$145)=0)*(COUNTIF($N$1:N5,'MAPA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A26</x:v>
      </x:c>
      <x:c r="E6" s="166" t="n">
        <x:f>IF($Q6="","",INDEX(MAESTRO!$A:$A,$Q6))</x:f>
        <x:v>5</x:v>
      </x:c>
      <x:c r="F6" s="166" t="n">
        <x:f>IF($Q6="","",INDEX(MAESTRO!$B:$B,$Q6))</x:f>
        <x:v>5</x:v>
      </x:c>
      <x:c r="G6" s="166" t="str">
        <x:f>IF($Q6="","",INDEX(MAESTRO!$D:$D,$Q6))</x:f>
        <x:v>OPA</x:v>
      </x:c>
      <x:c r="H6" s="166" t="str">
        <x:f>IF($Q6="","",INDEX(MAESTRO!$E:$E,$Q6))</x:f>
        <x:v>Señora</x:v>
      </x:c>
      <x:c r="I6" s="166" t="str">
        <x:f>IF($Q6="","",INDEX(MAESTRO!$F:$F,$Q6))</x:f>
        <x:v>VIP</x:v>
      </x:c>
      <x:c r="J6" s="165" t="str">
        <x:f>IF($Q6="","",INDEX(MAESTRO!$G:$G,$Q6))</x:f>
        <x:v>Mery, Roxana</x:v>
      </x:c>
      <x:c r="K6" s="165" t="str">
        <x:f>IF($Q6="","",INDEX(MAESTRO!$L:$L,$Q6))</x:f>
        <x:v>Esposa del Comandante en Jefe de la Armada</x:v>
      </x:c>
      <x:c r="L6" s="166" t="str">
        <x:f>IF($Q6="","",INDEX(MAESTRO!$K:$K,$Q6))</x:f>
        <x:v>SI</x:v>
      </x:c>
      <x:c r="M6" s="165" t="str">
        <x:f>IF($Q6="","",INDEX(MAESTRO!$M:$M,$Q6))</x:f>
      </x:c>
      <x:c r="N6" s="61" t="str">
        <x:f>IF(OR($D6="",$D6="SIN ASIGNAR",$J6=""),"",IF(COUNTIFS('EDECANES AYUDANTES'!$C:$C,$J6,'EDECANES AYUDANTES'!$F:$F,"SI")=0,"",IF(LEFT($D6,1)="D","",IF(COUNTIFS('MAPA ASIENTOS'!$D:$D,CHAR(CODE(LEFT($D6,1))+1)&amp;MID($D6,2,10),'MAPA ASIENTOS'!$E:$E,"ASIGNABLE")&gt;0,CHAR(CODE(LEFT($D6,1))+1)&amp;MID($D6,2,10),""))))</x:f>
      </x:c>
      <x:c r="O6" s="61" t="str">
        <x:f>IF($N6&lt;&gt;"","RESERVADO EDECÁN/AYUDANTE","")</x:f>
      </x:c>
      <x:c r="P6" s="165" t="str">
        <x:f>IF(COUNTIFS('EDECANES AYUDANTES'!$C:$C,$J6,'EDECANES AYUDANTES'!$F:$F,"SI")=0,"",IF($D6="SIN ASIGNAR","Autoridad sin asiento asignado.",IF(LEFT($D6,1)="D","Sin fila posterior disponible.",IF($N6="","Silla posterior no asignable.","Silla posterior reservada automáticamente."))))</x:f>
      </x:c>
      <x:c r="Q6" s="166">
        <x:f>IFERROR(MATCH(ROWS($A$2:A6),MAESTRO!$P:$P,0),"")</x:f>
        <x:v>6</x:v>
      </x:c>
    </x:row>
    <x:row r="7">
      <x:c r="A7" s="166">
        <x:f>IF($Q7="","",ROWS($A$2:A7))</x:f>
        <x:v>6</x:v>
      </x:c>
      <x:c r="B7" s="166" t="str">
        <x:f>IF(OR($D7="",$D7="SIN ASIGNAR"),"",LEFT($D7,1))</x:f>
        <x:v>A</x:v>
      </x:c>
      <x:c r="C7" s="166" t="n">
        <x:f>IF(OR($D7="",$D7="SIN ASIGNAR"),"",VALUE(MID($D7,2,10)))</x:f>
        <x:v>23</x:v>
      </x:c>
      <x:c r="D7" s="166" t="str">
        <x:f>IF($Q7="","",IF($J7="Cabrera Salazar, Fernando","A25",IF($J7="Mery, Roxana","A26",IFERROR(INDEX('MAPA ASIENTOS'!$D$2:$D$145,AGGREGATE(15,6,(ROW('MAPA ASIENTOS'!$D$2:$D$145)-ROW('MAPA ASIENTOS'!$D$2)+1)/(('MAPA ASIENTOS'!$E$2:$E$145="ASIGNABLE")*(COUNTIF($D$1:D6,'MAPA ASIENTOS'!$D$2:$D$145)=0)*(COUNTIF($N$1:N6,'MAPA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7" s="166" t="n">
        <x:f>IF($Q7="","",INDEX(MAESTRO!$A:$A,$Q7))</x:f>
        <x:v>6</x:v>
      </x:c>
      <x:c r="F7" s="166" t="n">
        <x:f>IF($Q7="","",INDEX(MAESTRO!$B:$B,$Q7))</x:f>
        <x:v>6</x:v>
      </x:c>
      <x:c r="G7" s="166" t="str">
        <x:f>IF($Q7="","",INDEX(MAESTRO!$D:$D,$Q7))</x:f>
        <x:v>OPA</x:v>
      </x:c>
      <x:c r="H7" s="166" t="str">
        <x:f>IF($Q7="","",INDEX(MAESTRO!$E:$E,$Q7))</x:f>
      </x:c>
      <x:c r="I7" s="166" t="str">
        <x:f>IF($Q7="","",INDEX(MAESTRO!$F:$F,$Q7))</x:f>
        <x:v>VIP</x:v>
      </x:c>
      <x:c r="J7" s="165" t="str">
        <x:f>IF($Q7="","",INDEX(MAESTRO!$G:$G,$Q7))</x:f>
        <x:v>Morel Montes, María Cecilia</x:v>
      </x:c>
      <x:c r="K7" s="165" t="str">
        <x:f>IF($Q7="","",INDEX(MAESTRO!$L:$L,$Q7))</x:f>
        <x:v>Ex - Primera Dama</x:v>
      </x:c>
      <x:c r="L7" s="166" t="str">
        <x:f>IF($Q7="","",INDEX(MAESTRO!$K:$K,$Q7))</x:f>
        <x:v>Pendiente</x:v>
      </x:c>
      <x:c r="M7" s="165" t="str">
        <x:f>IF($Q7="","",INDEX(MAESTRO!$M:$M,$Q7))</x:f>
      </x:c>
      <x:c r="N7" s="61" t="str">
        <x:f>IF(OR($D7="",$D7="SIN ASIGNAR",$J7=""),"",IF(COUNTIFS('EDECANES AYUDANTES'!$C:$C,$J7,'EDECANES AYUDANTES'!$F:$F,"SI")=0,"",IF(LEFT($D7,1)="D","",IF(COUNTIFS('MAPA ASIENTOS'!$D:$D,CHAR(CODE(LEFT($D7,1))+1)&amp;MID($D7,2,10),'MAPA ASIENTOS'!$E:$E,"ASIGNABLE")&gt;0,CHAR(CODE(LEFT($D7,1))+1)&amp;MID($D7,2,10),""))))</x:f>
      </x:c>
      <x:c r="O7" s="61" t="str">
        <x:f>IF($N7&lt;&gt;"","RESERVADO EDECÁN/AYUDANTE","")</x:f>
      </x:c>
      <x:c r="P7" s="165" t="str">
        <x:f>IF(COUNTIFS('EDECANES AYUDANTES'!$C:$C,$J7,'EDECANES AYUDANTES'!$F:$F,"SI")=0,"",IF($D7="SIN ASIGNAR","Autoridad sin asiento asignado.",IF(LEFT($D7,1)="D","Sin fila posterior disponible.",IF($N7="","Silla posterior no asignable.","Silla posterior reservada automáticamente."))))</x:f>
      </x:c>
      <x:c r="Q7" s="166">
        <x:f>IFERROR(MATCH(ROWS($A$2:A7),MAESTRO!$P:$P,0),"")</x:f>
        <x:v>7</x:v>
      </x:c>
    </x:row>
    <x:row r="8">
      <x:c r="A8" s="166">
        <x:f>IF($Q8="","",ROWS($A$2:A8))</x:f>
        <x:v>7</x:v>
      </x:c>
      <x:c r="B8" s="166" t="str">
        <x:f>IF(OR($D8="",$D8="SIN ASIGNAR"),"",LEFT($D8,1))</x:f>
        <x:v>A</x:v>
      </x:c>
      <x:c r="C8" s="166" t="n">
        <x:f>IF(OR($D8="",$D8="SIN ASIGNAR"),"",VALUE(MID($D8,2,10)))</x:f>
        <x:v>23</x:v>
      </x:c>
      <x:c r="D8" s="166" t="str">
        <x:f>IF($Q8="","",IF($J8="Cabrera Salazar, Fernando","A25",IF($J8="Mery, Roxana","A26",IFERROR(INDEX('MAPA ASIENTOS'!$D$2:$D$145,AGGREGATE(15,6,(ROW('MAPA ASIENTOS'!$D$2:$D$145)-ROW('MAPA ASIENTOS'!$D$2)+1)/(('MAPA ASIENTOS'!$E$2:$E$145="ASIGNABLE")*(COUNTIF($D$1:D7,'MAPA ASIENTOS'!$D$2:$D$145)=0)*(COUNTIF($N$1:N7,'MAPA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8" s="166" t="n">
        <x:f>IF($Q8="","",INDEX(MAESTRO!$A:$A,$Q8))</x:f>
        <x:v>7</x:v>
      </x:c>
      <x:c r="F8" s="166" t="n">
        <x:f>IF($Q8="","",INDEX(MAESTRO!$B:$B,$Q8))</x:f>
        <x:v>7</x:v>
      </x:c>
      <x:c r="G8" s="166" t="str">
        <x:f>IF($Q8="","",INDEX(MAESTRO!$D:$D,$Q8))</x:f>
        <x:v>OPA</x:v>
      </x:c>
      <x:c r="H8" s="166" t="str">
        <x:f>IF($Q8="","",INDEX(MAESTRO!$E:$E,$Q8))</x:f>
        <x:v>Honorable Senador</x:v>
      </x:c>
      <x:c r="I8" s="166" t="str">
        <x:f>IF($Q8="","",INDEX(MAESTRO!$F:$F,$Q8))</x:f>
        <x:v>VIP</x:v>
      </x:c>
      <x:c r="J8" s="165" t="str">
        <x:f>IF($Q8="","",INDEX(MAESTRO!$G:$G,$Q8))</x:f>
        <x:v>Núñez Urrutia, Paulina</x:v>
      </x:c>
      <x:c r="K8" s="165" t="str">
        <x:f>IF($Q8="","",INDEX(MAESTRO!$L:$L,$Q8))</x:f>
        <x:v>Presidenta del Senado</x:v>
      </x:c>
      <x:c r="L8" s="166" t="str">
        <x:f>IF($Q8="","",INDEX(MAESTRO!$K:$K,$Q8))</x:f>
        <x:v>Pendiente</x:v>
      </x:c>
      <x:c r="M8" s="165" t="str">
        <x:f>IF($Q8="","",INDEX(MAESTRO!$M:$M,$Q8))</x:f>
      </x:c>
      <x:c r="N8" s="61" t="str">
        <x:f>IF(OR($D8="",$D8="SIN ASIGNAR",$J8=""),"",IF(COUNTIFS('EDECANES AYUDANTES'!$C:$C,$J8,'EDECANES AYUDANTES'!$F:$F,"SI")=0,"",IF(LEFT($D8,1)="D","",IF(COUNTIFS('MAPA ASIENTOS'!$D:$D,CHAR(CODE(LEFT($D8,1))+1)&amp;MID($D8,2,10),'MAPA ASIENTOS'!$E:$E,"ASIGNABLE")&gt;0,CHAR(CODE(LEFT($D8,1))+1)&amp;MID($D8,2,10),""))))</x:f>
      </x:c>
      <x:c r="O8" s="61" t="str">
        <x:f>IF($N8&lt;&gt;"","RESERVADO EDECÁN/AYUDANTE","")</x:f>
      </x:c>
      <x:c r="P8" s="165" t="str">
        <x:f>IF(COUNTIFS('EDECANES AYUDANTES'!$C:$C,$J8,'EDECANES AYUDANTES'!$F:$F,"SI")=0,"",IF($D8="SIN ASIGNAR","Autoridad sin asiento asignado.",IF(LEFT($D8,1)="D","Sin fila posterior disponible.",IF($N8="","Silla posterior no asignable.","Silla posterior reservada automáticamente."))))</x:f>
      </x:c>
      <x:c r="Q8" s="166">
        <x:f>IFERROR(MATCH(ROWS($A$2:A8),MAESTRO!$P:$P,0),"")</x:f>
        <x:v>8</x:v>
      </x:c>
    </x:row>
    <x:row r="9">
      <x:c r="A9" s="166">
        <x:f>IF($Q9="","",ROWS($A$2:A9))</x:f>
        <x:v>8</x:v>
      </x:c>
      <x:c r="B9" s="166" t="str">
        <x:f>IF(OR($D9="",$D9="SIN ASIGNAR"),"",LEFT($D9,1))</x:f>
        <x:v>A</x:v>
      </x:c>
      <x:c r="C9" s="166" t="n">
        <x:f>IF(OR($D9="",$D9="SIN ASIGNAR"),"",VALUE(MID($D9,2,10)))</x:f>
        <x:v>23</x:v>
      </x:c>
      <x:c r="D9" s="166" t="str">
        <x:f>IF($Q9="","",IF($J9="Cabrera Salazar, Fernando","A25",IF($J9="Mery, Roxana","A26",IFERROR(INDEX('MAPA ASIENTOS'!$D$2:$D$145,AGGREGATE(15,6,(ROW('MAPA ASIENTOS'!$D$2:$D$145)-ROW('MAPA ASIENTOS'!$D$2)+1)/(('MAPA ASIENTOS'!$E$2:$E$145="ASIGNABLE")*(COUNTIF($D$1:D8,'MAPA ASIENTOS'!$D$2:$D$145)=0)*(COUNTIF($N$1:N8,'MAPA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9" s="166" t="n">
        <x:f>IF($Q9="","",INDEX(MAESTRO!$A:$A,$Q9))</x:f>
        <x:v>9</x:v>
      </x:c>
      <x:c r="F9" s="166" t="n">
        <x:f>IF($Q9="","",INDEX(MAESTRO!$B:$B,$Q9))</x:f>
        <x:v>9</x:v>
      </x:c>
      <x:c r="G9" s="166" t="str">
        <x:f>IF($Q9="","",INDEX(MAESTRO!$D:$D,$Q9))</x:f>
        <x:v>OPA</x:v>
      </x:c>
      <x:c r="H9" s="166" t="str">
        <x:f>IF($Q9="","",INDEX(MAESTRO!$E:$E,$Q9))</x:f>
      </x:c>
      <x:c r="I9" s="166" t="str">
        <x:f>IF($Q9="","",INDEX(MAESTRO!$F:$F,$Q9))</x:f>
        <x:v>VIP</x:v>
      </x:c>
      <x:c r="J9" s="165" t="str">
        <x:f>IF($Q9="","",INDEX(MAESTRO!$G:$G,$Q9))</x:f>
        <x:v>Boric Font, Gabriel</x:v>
      </x:c>
      <x:c r="K9" s="165" t="str">
        <x:f>IF($Q9="","",INDEX(MAESTRO!$L:$L,$Q9))</x:f>
        <x:v>Ex Presidente de la República</x:v>
      </x:c>
      <x:c r="L9" s="166" t="str">
        <x:f>IF($Q9="","",INDEX(MAESTRO!$K:$K,$Q9))</x:f>
        <x:v>Pendiente</x:v>
      </x:c>
      <x:c r="M9" s="165" t="str">
        <x:f>IF($Q9="","",INDEX(MAESTRO!$M:$M,$Q9))</x:f>
      </x:c>
      <x:c r="N9" s="61" t="str">
        <x:f>IF(OR($D9="",$D9="SIN ASIGNAR",$J9=""),"",IF(COUNTIFS('EDECANES AYUDANTES'!$C:$C,$J9,'EDECANES AYUDANTES'!$F:$F,"SI")=0,"",IF(LEFT($D9,1)="D","",IF(COUNTIFS('MAPA ASIENTOS'!$D:$D,CHAR(CODE(LEFT($D9,1))+1)&amp;MID($D9,2,10),'MAPA ASIENTOS'!$E:$E,"ASIGNABLE")&gt;0,CHAR(CODE(LEFT($D9,1))+1)&amp;MID($D9,2,10),""))))</x:f>
      </x:c>
      <x:c r="O9" s="61" t="str">
        <x:f>IF($N9&lt;&gt;"","RESERVADO EDECÁN/AYUDANTE","")</x:f>
      </x:c>
      <x:c r="P9" s="165" t="str">
        <x:f>IF(COUNTIFS('EDECANES AYUDANTES'!$C:$C,$J9,'EDECANES AYUDANTES'!$F:$F,"SI")=0,"",IF($D9="SIN ASIGNAR","Autoridad sin asiento asignado.",IF(LEFT($D9,1)="D","Sin fila posterior disponible.",IF($N9="","Silla posterior no asignable.","Silla posterior reservada automáticamente."))))</x:f>
      </x:c>
      <x:c r="Q9" s="166">
        <x:f>IFERROR(MATCH(ROWS($A$2:A9),MAESTRO!$P:$P,0),"")</x:f>
        <x:v>10</x:v>
      </x:c>
    </x:row>
    <x:row r="10">
      <x:c r="A10" s="166">
        <x:f>IF($Q10="","",ROWS($A$2:A10))</x:f>
        <x:v>9</x:v>
      </x:c>
      <x:c r="B10" s="166" t="str">
        <x:f>IF(OR($D10="",$D10="SIN ASIGNAR"),"",LEFT($D10,1))</x:f>
        <x:v>A</x:v>
      </x:c>
      <x:c r="C10" s="166" t="n">
        <x:f>IF(OR($D10="",$D10="SIN ASIGNAR"),"",VALUE(MID($D10,2,10)))</x:f>
        <x:v>23</x:v>
      </x:c>
      <x:c r="D10" s="166" t="str">
        <x:f>IF($Q10="","",IF($J10="Cabrera Salazar, Fernando","A25",IF($J10="Mery, Roxana","A26",IFERROR(INDEX('MAPA ASIENTOS'!$D$2:$D$145,AGGREGATE(15,6,(ROW('MAPA ASIENTOS'!$D$2:$D$145)-ROW('MAPA ASIENTOS'!$D$2)+1)/(('MAPA ASIENTOS'!$E$2:$E$145="ASIGNABLE")*(COUNTIF($D$1:D9,'MAPA ASIENTOS'!$D$2:$D$145)=0)*(COUNTIF($N$1:N9,'MAPA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0" s="166" t="n">
        <x:f>IF($Q10="","",INDEX(MAESTRO!$A:$A,$Q10))</x:f>
        <x:v>10</x:v>
      </x:c>
      <x:c r="F10" s="166" t="n">
        <x:f>IF($Q10="","",INDEX(MAESTRO!$B:$B,$Q10))</x:f>
        <x:v>10</x:v>
      </x:c>
      <x:c r="G10" s="166" t="str">
        <x:f>IF($Q10="","",INDEX(MAESTRO!$D:$D,$Q10))</x:f>
        <x:v>OPA</x:v>
      </x:c>
      <x:c r="H10" s="166" t="str">
        <x:f>IF($Q10="","",INDEX(MAESTRO!$E:$E,$Q10))</x:f>
      </x:c>
      <x:c r="I10" s="166" t="str">
        <x:f>IF($Q10="","",INDEX(MAESTRO!$F:$F,$Q10))</x:f>
        <x:v>VIP</x:v>
      </x:c>
      <x:c r="J10" s="165" t="str">
        <x:f>IF($Q10="","",INDEX(MAESTRO!$G:$G,$Q10))</x:f>
        <x:v>Bachelet Jeria, Michelle</x:v>
      </x:c>
      <x:c r="K10" s="165" t="str">
        <x:f>IF($Q10="","",INDEX(MAESTRO!$L:$L,$Q10))</x:f>
        <x:v>Ex Presidenta de la República</x:v>
      </x:c>
      <x:c r="L10" s="166" t="str">
        <x:f>IF($Q10="","",INDEX(MAESTRO!$K:$K,$Q10))</x:f>
        <x:v>Pendiente</x:v>
      </x:c>
      <x:c r="M10" s="165" t="str">
        <x:f>IF($Q10="","",INDEX(MAESTRO!$M:$M,$Q10))</x:f>
      </x:c>
      <x:c r="N10" s="61" t="str">
        <x:f>IF(OR($D10="",$D10="SIN ASIGNAR",$J10=""),"",IF(COUNTIFS('EDECANES AYUDANTES'!$C:$C,$J10,'EDECANES AYUDANTES'!$F:$F,"SI")=0,"",IF(LEFT($D10,1)="D","",IF(COUNTIFS('MAPA ASIENTOS'!$D:$D,CHAR(CODE(LEFT($D10,1))+1)&amp;MID($D10,2,10),'MAPA ASIENTOS'!$E:$E,"ASIGNABLE")&gt;0,CHAR(CODE(LEFT($D10,1))+1)&amp;MID($D10,2,10),""))))</x:f>
      </x:c>
      <x:c r="O10" s="61" t="str">
        <x:f>IF($N10&lt;&gt;"","RESERVADO EDECÁN/AYUDANTE","")</x:f>
      </x:c>
      <x:c r="P10" s="165" t="str">
        <x:f>IF(COUNTIFS('EDECANES AYUDANTES'!$C:$C,$J10,'EDECANES AYUDANTES'!$F:$F,"SI")=0,"",IF($D10="SIN ASIGNAR","Autoridad sin asiento asignado.",IF(LEFT($D10,1)="D","Sin fila posterior disponible.",IF($N10="","Silla posterior no asignable.","Silla posterior reservada automáticamente."))))</x:f>
      </x:c>
      <x:c r="Q10" s="166">
        <x:f>IFERROR(MATCH(ROWS($A$2:A10),MAESTRO!$P:$P,0),"")</x:f>
        <x:v>11</x:v>
      </x:c>
    </x:row>
    <x:row r="11">
      <x:c r="A11" s="166">
        <x:f>IF($Q11="","",ROWS($A$2:A11))</x:f>
        <x:v>10</x:v>
      </x:c>
      <x:c r="B11" s="166" t="str">
        <x:f>IF(OR($D11="",$D11="SIN ASIGNAR"),"",LEFT($D11,1))</x:f>
        <x:v>A</x:v>
      </x:c>
      <x:c r="C11" s="166" t="n">
        <x:f>IF(OR($D11="",$D11="SIN ASIGNAR"),"",VALUE(MID($D11,2,10)))</x:f>
        <x:v>23</x:v>
      </x:c>
      <x:c r="D11" s="166" t="str">
        <x:f>IF($Q11="","",IF($J11="Cabrera Salazar, Fernando","A25",IF($J11="Mery, Roxana","A26",IFERROR(INDEX('MAPA ASIENTOS'!$D$2:$D$145,AGGREGATE(15,6,(ROW('MAPA ASIENTOS'!$D$2:$D$145)-ROW('MAPA ASIENTOS'!$D$2)+1)/(('MAPA ASIENTOS'!$E$2:$E$145="ASIGNABLE")*(COUNTIF($D$1:D10,'MAPA ASIENTOS'!$D$2:$D$145)=0)*(COUNTIF($N$1:N10,'MAPA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1" s="166" t="n">
        <x:f>IF($Q11="","",INDEX(MAESTRO!$A:$A,$Q11))</x:f>
        <x:v>11</x:v>
      </x:c>
      <x:c r="F11" s="166" t="n">
        <x:f>IF($Q11="","",INDEX(MAESTRO!$B:$B,$Q11))</x:f>
        <x:v>11</x:v>
      </x:c>
      <x:c r="G11" s="166" t="str">
        <x:f>IF($Q11="","",INDEX(MAESTRO!$D:$D,$Q11))</x:f>
        <x:v>OPA</x:v>
      </x:c>
      <x:c r="H11" s="166" t="str">
        <x:f>IF($Q11="","",INDEX(MAESTRO!$E:$E,$Q11))</x:f>
      </x:c>
      <x:c r="I11" s="166" t="str">
        <x:f>IF($Q11="","",INDEX(MAESTRO!$F:$F,$Q11))</x:f>
        <x:v>VIP</x:v>
      </x:c>
      <x:c r="J11" s="165" t="str">
        <x:f>IF($Q11="","",INDEX(MAESTRO!$G:$G,$Q11))</x:f>
        <x:v>Lagos Escobar, Ricardo</x:v>
      </x:c>
      <x:c r="K11" s="165" t="str">
        <x:f>IF($Q11="","",INDEX(MAESTRO!$L:$L,$Q11))</x:f>
        <x:v>Ex Presidente de la República</x:v>
      </x:c>
      <x:c r="L11" s="166" t="str">
        <x:f>IF($Q11="","",INDEX(MAESTRO!$K:$K,$Q11))</x:f>
        <x:v>Pendiente</x:v>
      </x:c>
      <x:c r="M11" s="165" t="str">
        <x:f>IF($Q11="","",INDEX(MAESTRO!$M:$M,$Q11))</x:f>
      </x:c>
      <x:c r="N11" s="61" t="str">
        <x:f>IF(OR($D11="",$D11="SIN ASIGNAR",$J11=""),"",IF(COUNTIFS('EDECANES AYUDANTES'!$C:$C,$J11,'EDECANES AYUDANTES'!$F:$F,"SI")=0,"",IF(LEFT($D11,1)="D","",IF(COUNTIFS('MAPA ASIENTOS'!$D:$D,CHAR(CODE(LEFT($D11,1))+1)&amp;MID($D11,2,10),'MAPA ASIENTOS'!$E:$E,"ASIGNABLE")&gt;0,CHAR(CODE(LEFT($D11,1))+1)&amp;MID($D11,2,10),""))))</x:f>
      </x:c>
      <x:c r="O11" s="61" t="str">
        <x:f>IF($N11&lt;&gt;"","RESERVADO EDECÁN/AYUDANTE","")</x:f>
      </x:c>
      <x:c r="P11" s="165" t="str">
        <x:f>IF(COUNTIFS('EDECANES AYUDANTES'!$C:$C,$J11,'EDECANES AYUDANTES'!$F:$F,"SI")=0,"",IF($D11="SIN ASIGNAR","Autoridad sin asiento asignado.",IF(LEFT($D11,1)="D","Sin fila posterior disponible.",IF($N11="","Silla posterior no asignable.","Silla posterior reservada automáticamente."))))</x:f>
      </x:c>
      <x:c r="Q11" s="166">
        <x:f>IFERROR(MATCH(ROWS($A$2:A11),MAESTRO!$P:$P,0),"")</x:f>
        <x:v>12</x:v>
      </x:c>
    </x:row>
    <x:row r="12">
      <x:c r="A12" s="166">
        <x:f>IF($Q12="","",ROWS($A$2:A12))</x:f>
        <x:v>11</x:v>
      </x:c>
      <x:c r="B12" s="166" t="str">
        <x:f>IF(OR($D12="",$D12="SIN ASIGNAR"),"",LEFT($D12,1))</x:f>
        <x:v>A</x:v>
      </x:c>
      <x:c r="C12" s="166" t="n">
        <x:f>IF(OR($D12="",$D12="SIN ASIGNAR"),"",VALUE(MID($D12,2,10)))</x:f>
        <x:v>23</x:v>
      </x:c>
      <x:c r="D12" s="166" t="str">
        <x:f>IF($Q12="","",IF($J12="Cabrera Salazar, Fernando","A25",IF($J12="Mery, Roxana","A26",IFERROR(INDEX('MAPA ASIENTOS'!$D$2:$D$145,AGGREGATE(15,6,(ROW('MAPA ASIENTOS'!$D$2:$D$145)-ROW('MAPA ASIENTOS'!$D$2)+1)/(('MAPA ASIENTOS'!$E$2:$E$145="ASIGNABLE")*(COUNTIF($D$1:D11,'MAPA ASIENTOS'!$D$2:$D$145)=0)*(COUNTIF($N$1:N11,'MAPA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2" s="166" t="n">
        <x:f>IF($Q12="","",INDEX(MAESTRO!$A:$A,$Q12))</x:f>
        <x:v>12</x:v>
      </x:c>
      <x:c r="F12" s="166" t="n">
        <x:f>IF($Q12="","",INDEX(MAESTRO!$B:$B,$Q12))</x:f>
        <x:v>12</x:v>
      </x:c>
      <x:c r="G12" s="166" t="str">
        <x:f>IF($Q12="","",INDEX(MAESTRO!$D:$D,$Q12))</x:f>
        <x:v>OPA</x:v>
      </x:c>
      <x:c r="H12" s="166" t="str">
        <x:f>IF($Q12="","",INDEX(MAESTRO!$E:$E,$Q12))</x:f>
      </x:c>
      <x:c r="I12" s="166" t="str">
        <x:f>IF($Q12="","",INDEX(MAESTRO!$F:$F,$Q12))</x:f>
        <x:v>VIP</x:v>
      </x:c>
      <x:c r="J12" s="165" t="str">
        <x:f>IF($Q12="","",INDEX(MAESTRO!$G:$G,$Q12))</x:f>
        <x:v>Frei Ruiz-tagle, Eduardo</x:v>
      </x:c>
      <x:c r="K12" s="165" t="str">
        <x:f>IF($Q12="","",INDEX(MAESTRO!$L:$L,$Q12))</x:f>
        <x:v>Ex Presidente de la República</x:v>
      </x:c>
      <x:c r="L12" s="166" t="str">
        <x:f>IF($Q12="","",INDEX(MAESTRO!$K:$K,$Q12))</x:f>
        <x:v>Pendiente</x:v>
      </x:c>
      <x:c r="M12" s="165" t="str">
        <x:f>IF($Q12="","",INDEX(MAESTRO!$M:$M,$Q12))</x:f>
      </x:c>
      <x:c r="N12" s="61" t="str">
        <x:f>IF(OR($D12="",$D12="SIN ASIGNAR",$J12=""),"",IF(COUNTIFS('EDECANES AYUDANTES'!$C:$C,$J12,'EDECANES AYUDANTES'!$F:$F,"SI")=0,"",IF(LEFT($D12,1)="D","",IF(COUNTIFS('MAPA ASIENTOS'!$D:$D,CHAR(CODE(LEFT($D12,1))+1)&amp;MID($D12,2,10),'MAPA ASIENTOS'!$E:$E,"ASIGNABLE")&gt;0,CHAR(CODE(LEFT($D12,1))+1)&amp;MID($D12,2,10),""))))</x:f>
      </x:c>
      <x:c r="O12" s="61" t="str">
        <x:f>IF($N12&lt;&gt;"","RESERVADO EDECÁN/AYUDANTE","")</x:f>
      </x:c>
      <x:c r="P12" s="165" t="str">
        <x:f>IF(COUNTIFS('EDECANES AYUDANTES'!$C:$C,$J12,'EDECANES AYUDANTES'!$F:$F,"SI")=0,"",IF($D12="SIN ASIGNAR","Autoridad sin asiento asignado.",IF(LEFT($D12,1)="D","Sin fila posterior disponible.",IF($N12="","Silla posterior no asignable.","Silla posterior reservada automáticamente."))))</x:f>
      </x:c>
      <x:c r="Q12" s="166">
        <x:f>IFERROR(MATCH(ROWS($A$2:A12),MAESTRO!$P:$P,0),"")</x:f>
        <x:v>13</x:v>
      </x:c>
    </x:row>
    <x:row r="13">
      <x:c r="A13" s="166">
        <x:f>IF($Q13="","",ROWS($A$2:A13))</x:f>
        <x:v>12</x:v>
      </x:c>
      <x:c r="B13" s="166" t="str">
        <x:f>IF(OR($D13="",$D13="SIN ASIGNAR"),"",LEFT($D13,1))</x:f>
        <x:v>A</x:v>
      </x:c>
      <x:c r="C13" s="166" t="n">
        <x:f>IF(OR($D13="",$D13="SIN ASIGNAR"),"",VALUE(MID($D13,2,10)))</x:f>
        <x:v>23</x:v>
      </x:c>
      <x:c r="D13" s="166" t="str">
        <x:f>IF($Q13="","",IF($J13="Cabrera Salazar, Fernando","A25",IF($J13="Mery, Roxana","A26",IFERROR(INDEX('MAPA ASIENTOS'!$D$2:$D$145,AGGREGATE(15,6,(ROW('MAPA ASIENTOS'!$D$2:$D$145)-ROW('MAPA ASIENTOS'!$D$2)+1)/(('MAPA ASIENTOS'!$E$2:$E$145="ASIGNABLE")*(COUNTIF($D$1:D12,'MAPA ASIENTOS'!$D$2:$D$145)=0)*(COUNTIF($N$1:N12,'MAPA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3" s="166" t="n">
        <x:f>IF($Q13="","",INDEX(MAESTRO!$A:$A,$Q13))</x:f>
        <x:v>13</x:v>
      </x:c>
      <x:c r="F13" s="166" t="n">
        <x:f>IF($Q13="","",INDEX(MAESTRO!$B:$B,$Q13))</x:f>
        <x:v>13</x:v>
      </x:c>
      <x:c r="G13" s="166" t="str">
        <x:f>IF($Q13="","",INDEX(MAESTRO!$D:$D,$Q13))</x:f>
        <x:v>OPA</x:v>
      </x:c>
      <x:c r="H13" s="166" t="str">
        <x:f>IF($Q13="","",INDEX(MAESTRO!$E:$E,$Q13))</x:f>
      </x:c>
      <x:c r="I13" s="166" t="str">
        <x:f>IF($Q13="","",INDEX(MAESTRO!$F:$F,$Q13))</x:f>
        <x:v>VIP</x:v>
      </x:c>
      <x:c r="J13" s="165" t="str">
        <x:f>IF($Q13="","",INDEX(MAESTRO!$G:$G,$Q13))</x:f>
        <x:v>Marzi Muñoz, Daniela</x:v>
      </x:c>
      <x:c r="K13" s="165" t="str">
        <x:f>IF($Q13="","",INDEX(MAESTRO!$L:$L,$Q13))</x:f>
        <x:v>Presidenta del Tribunal Constitucional</x:v>
      </x:c>
      <x:c r="L13" s="166" t="str">
        <x:f>IF($Q13="","",INDEX(MAESTRO!$K:$K,$Q13))</x:f>
        <x:v>Pendiente</x:v>
      </x:c>
      <x:c r="M13" s="165" t="str">
        <x:f>IF($Q13="","",INDEX(MAESTRO!$M:$M,$Q13))</x:f>
      </x:c>
      <x:c r="N13" s="61" t="str">
        <x:f>IF(OR($D13="",$D13="SIN ASIGNAR",$J13=""),"",IF(COUNTIFS('EDECANES AYUDANTES'!$C:$C,$J13,'EDECANES AYUDANTES'!$F:$F,"SI")=0,"",IF(LEFT($D13,1)="D","",IF(COUNTIFS('MAPA ASIENTOS'!$D:$D,CHAR(CODE(LEFT($D13,1))+1)&amp;MID($D13,2,10),'MAPA ASIENTOS'!$E:$E,"ASIGNABLE")&gt;0,CHAR(CODE(LEFT($D13,1))+1)&amp;MID($D13,2,10),""))))</x:f>
      </x:c>
      <x:c r="O13" s="61" t="str">
        <x:f>IF($N13&lt;&gt;"","RESERVADO EDECÁN/AYUDANTE","")</x:f>
      </x:c>
      <x:c r="P13" s="165" t="str">
        <x:f>IF(COUNTIFS('EDECANES AYUDANTES'!$C:$C,$J13,'EDECANES AYUDANTES'!$F:$F,"SI")=0,"",IF($D13="SIN ASIGNAR","Autoridad sin asiento asignado.",IF(LEFT($D13,1)="D","Sin fila posterior disponible.",IF($N13="","Silla posterior no asignable.","Silla posterior reservada automáticamente."))))</x:f>
      </x:c>
      <x:c r="Q13" s="166">
        <x:f>IFERROR(MATCH(ROWS($A$2:A13),MAESTRO!$P:$P,0),"")</x:f>
        <x:v>14</x:v>
      </x:c>
    </x:row>
    <x:row r="14">
      <x:c r="A14" s="166">
        <x:f>IF($Q14="","",ROWS($A$2:A14))</x:f>
        <x:v>13</x:v>
      </x:c>
      <x:c r="B14" s="166" t="str">
        <x:f>IF(OR($D14="",$D14="SIN ASIGNAR"),"",LEFT($D14,1))</x:f>
        <x:v>A</x:v>
      </x:c>
      <x:c r="C14" s="166" t="n">
        <x:f>IF(OR($D14="",$D14="SIN ASIGNAR"),"",VALUE(MID($D14,2,10)))</x:f>
        <x:v>23</x:v>
      </x:c>
      <x:c r="D14" s="166" t="str">
        <x:f>IF($Q14="","",IF($J14="Cabrera Salazar, Fernando","A25",IF($J14="Mery, Roxana","A26",IFERROR(INDEX('MAPA ASIENTOS'!$D$2:$D$145,AGGREGATE(15,6,(ROW('MAPA ASIENTOS'!$D$2:$D$145)-ROW('MAPA ASIENTOS'!$D$2)+1)/(('MAPA ASIENTOS'!$E$2:$E$145="ASIGNABLE")*(COUNTIF($D$1:D13,'MAPA ASIENTOS'!$D$2:$D$145)=0)*(COUNTIF($N$1:N13,'MAPA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4" s="166" t="n">
        <x:f>IF($Q14="","",INDEX(MAESTRO!$A:$A,$Q14))</x:f>
        <x:v>15</x:v>
      </x:c>
      <x:c r="F14" s="166" t="n">
        <x:f>IF($Q14="","",INDEX(MAESTRO!$B:$B,$Q14))</x:f>
        <x:v>15</x:v>
      </x:c>
      <x:c r="G14" s="166" t="str">
        <x:f>IF($Q14="","",INDEX(MAESTRO!$D:$D,$Q14))</x:f>
        <x:v>OPA</x:v>
      </x:c>
      <x:c r="H14" s="166" t="str">
        <x:f>IF($Q14="","",INDEX(MAESTRO!$E:$E,$Q14))</x:f>
        <x:v>Fiscal</x:v>
      </x:c>
      <x:c r="I14" s="166" t="str">
        <x:f>IF($Q14="","",INDEX(MAESTRO!$F:$F,$Q14))</x:f>
        <x:v>VIP</x:v>
      </x:c>
      <x:c r="J14" s="165" t="str">
        <x:f>IF($Q14="","",INDEX(MAESTRO!$G:$G,$Q14))</x:f>
        <x:v>Valencia Vásquez, Ángel</x:v>
      </x:c>
      <x:c r="K14" s="165" t="str">
        <x:f>IF($Q14="","",INDEX(MAESTRO!$L:$L,$Q14))</x:f>
        <x:v>Fiscal Nacional del Ministerio Público</x:v>
      </x:c>
      <x:c r="L14" s="166" t="str">
        <x:f>IF($Q14="","",INDEX(MAESTRO!$K:$K,$Q14))</x:f>
        <x:v>Pendiente</x:v>
      </x:c>
      <x:c r="M14" s="165" t="str">
        <x:f>IF($Q14="","",INDEX(MAESTRO!$M:$M,$Q14))</x:f>
      </x:c>
      <x:c r="N14" s="61" t="str">
        <x:f>IF(OR($D14="",$D14="SIN ASIGNAR",$J14=""),"",IF(COUNTIFS('EDECANES AYUDANTES'!$C:$C,$J14,'EDECANES AYUDANTES'!$F:$F,"SI")=0,"",IF(LEFT($D14,1)="D","",IF(COUNTIFS('MAPA ASIENTOS'!$D:$D,CHAR(CODE(LEFT($D14,1))+1)&amp;MID($D14,2,10),'MAPA ASIENTOS'!$E:$E,"ASIGNABLE")&gt;0,CHAR(CODE(LEFT($D14,1))+1)&amp;MID($D14,2,10),""))))</x:f>
      </x:c>
      <x:c r="O14" s="61" t="str">
        <x:f>IF($N14&lt;&gt;"","RESERVADO EDECÁN/AYUDANTE","")</x:f>
      </x:c>
      <x:c r="P14" s="165" t="str">
        <x:f>IF(COUNTIFS('EDECANES AYUDANTES'!$C:$C,$J14,'EDECANES AYUDANTES'!$F:$F,"SI")=0,"",IF($D14="SIN ASIGNAR","Autoridad sin asiento asignado.",IF(LEFT($D14,1)="D","Sin fila posterior disponible.",IF($N14="","Silla posterior no asignable.","Silla posterior reservada automáticamente."))))</x:f>
      </x:c>
      <x:c r="Q14" s="166">
        <x:f>IFERROR(MATCH(ROWS($A$2:A14),MAESTRO!$P:$P,0),"")</x:f>
        <x:v>16</x:v>
      </x:c>
    </x:row>
    <x:row r="15">
      <x:c r="A15" s="166">
        <x:f>IF($Q15="","",ROWS($A$2:A15))</x:f>
        <x:v>14</x:v>
      </x:c>
      <x:c r="B15" s="166" t="str">
        <x:f>IF(OR($D15="",$D15="SIN ASIGNAR"),"",LEFT($D15,1))</x:f>
        <x:v>A</x:v>
      </x:c>
      <x:c r="C15" s="166" t="n">
        <x:f>IF(OR($D15="",$D15="SIN ASIGNAR"),"",VALUE(MID($D15,2,10)))</x:f>
        <x:v>23</x:v>
      </x:c>
      <x:c r="D15" s="166" t="str">
        <x:f>IF($Q15="","",IF($J15="Cabrera Salazar, Fernando","A25",IF($J15="Mery, Roxana","A26",IFERROR(INDEX('MAPA ASIENTOS'!$D$2:$D$145,AGGREGATE(15,6,(ROW('MAPA ASIENTOS'!$D$2:$D$145)-ROW('MAPA ASIENTOS'!$D$2)+1)/(('MAPA ASIENTOS'!$E$2:$E$145="ASIGNABLE")*(COUNTIF($D$1:D14,'MAPA ASIENTOS'!$D$2:$D$145)=0)*(COUNTIF($N$1:N14,'MAPA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5" s="166" t="n">
        <x:f>IF($Q15="","",INDEX(MAESTRO!$A:$A,$Q15))</x:f>
        <x:v>16</x:v>
      </x:c>
      <x:c r="F15" s="166" t="n">
        <x:f>IF($Q15="","",INDEX(MAESTRO!$B:$B,$Q15))</x:f>
        <x:v>16</x:v>
      </x:c>
      <x:c r="G15" s="166" t="str">
        <x:f>IF($Q15="","",INDEX(MAESTRO!$D:$D,$Q15))</x:f>
        <x:v>OPA</x:v>
      </x:c>
      <x:c r="H15" s="166" t="str">
        <x:f>IF($Q15="","",INDEX(MAESTRO!$E:$E,$Q15))</x:f>
        <x:v>Ministro</x:v>
      </x:c>
      <x:c r="I15" s="166" t="str">
        <x:f>IF($Q15="","",INDEX(MAESTRO!$F:$F,$Q15))</x:f>
        <x:v>VIP</x:v>
      </x:c>
      <x:c r="J15" s="165" t="str">
        <x:f>IF($Q15="","",INDEX(MAESTRO!$G:$G,$Q15))</x:f>
        <x:v>Alvarado Andrade, Claudio</x:v>
      </x:c>
      <x:c r="K15" s="165" t="str">
        <x:f>IF($Q15="","",INDEX(MAESTRO!$L:$L,$Q15))</x:f>
        <x:v>Biministro del Interior y Secretario General de Gobierno</x:v>
      </x:c>
      <x:c r="L15" s="166" t="str">
        <x:f>IF($Q15="","",INDEX(MAESTRO!$K:$K,$Q15))</x:f>
        <x:v>Pendiente</x:v>
      </x:c>
      <x:c r="M15" s="165" t="str">
        <x:f>IF($Q15="","",INDEX(MAESTRO!$M:$M,$Q15))</x:f>
      </x:c>
      <x:c r="N15" s="61" t="str">
        <x:f>IF(OR($D15="",$D15="SIN ASIGNAR",$J15=""),"",IF(COUNTIFS('EDECANES AYUDANTES'!$C:$C,$J15,'EDECANES AYUDANTES'!$F:$F,"SI")=0,"",IF(LEFT($D15,1)="D","",IF(COUNTIFS('MAPA ASIENTOS'!$D:$D,CHAR(CODE(LEFT($D15,1))+1)&amp;MID($D15,2,10),'MAPA ASIENTOS'!$E:$E,"ASIGNABLE")&gt;0,CHAR(CODE(LEFT($D15,1))+1)&amp;MID($D15,2,10),""))))</x:f>
      </x:c>
      <x:c r="O15" s="61" t="str">
        <x:f>IF($N15&lt;&gt;"","RESERVADO EDECÁN/AYUDANTE","")</x:f>
      </x:c>
      <x:c r="P15" s="165" t="str">
        <x:f>IF(COUNTIFS('EDECANES AYUDANTES'!$C:$C,$J15,'EDECANES AYUDANTES'!$F:$F,"SI")=0,"",IF($D15="SIN ASIGNAR","Autoridad sin asiento asignado.",IF(LEFT($D15,1)="D","Sin fila posterior disponible.",IF($N15="","Silla posterior no asignable.","Silla posterior reservada automáticamente."))))</x:f>
      </x:c>
      <x:c r="Q15" s="166">
        <x:f>IFERROR(MATCH(ROWS($A$2:A15),MAESTRO!$P:$P,0),"")</x:f>
        <x:v>17</x:v>
      </x:c>
    </x:row>
    <x:row r="16">
      <x:c r="A16" s="166">
        <x:f>IF($Q16="","",ROWS($A$2:A16))</x:f>
        <x:v>15</x:v>
      </x:c>
      <x:c r="B16" s="166" t="str">
        <x:f>IF(OR($D16="",$D16="SIN ASIGNAR"),"",LEFT($D16,1))</x:f>
        <x:v>A</x:v>
      </x:c>
      <x:c r="C16" s="166" t="n">
        <x:f>IF(OR($D16="",$D16="SIN ASIGNAR"),"",VALUE(MID($D16,2,10)))</x:f>
        <x:v>23</x:v>
      </x:c>
      <x:c r="D16" s="166" t="str">
        <x:f>IF($Q16="","",IF($J16="Cabrera Salazar, Fernando","A25",IF($J16="Mery, Roxana","A26",IFERROR(INDEX('MAPA ASIENTOS'!$D$2:$D$145,AGGREGATE(15,6,(ROW('MAPA ASIENTOS'!$D$2:$D$145)-ROW('MAPA ASIENTOS'!$D$2)+1)/(('MAPA ASIENTOS'!$E$2:$E$145="ASIGNABLE")*(COUNTIF($D$1:D15,'MAPA ASIENTOS'!$D$2:$D$145)=0)*(COUNTIF($N$1:N15,'MAPA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6" s="166" t="n">
        <x:f>IF($Q16="","",INDEX(MAESTRO!$A:$A,$Q16))</x:f>
        <x:v>18</x:v>
      </x:c>
      <x:c r="F16" s="166" t="n">
        <x:f>IF($Q16="","",INDEX(MAESTRO!$B:$B,$Q16))</x:f>
        <x:v>18</x:v>
      </x:c>
      <x:c r="G16" s="166" t="str">
        <x:f>IF($Q16="","",INDEX(MAESTRO!$D:$D,$Q16))</x:f>
        <x:v>OPA</x:v>
      </x:c>
      <x:c r="H16" s="166" t="str">
        <x:f>IF($Q16="","",INDEX(MAESTRO!$E:$E,$Q16))</x:f>
        <x:v>Ministro</x:v>
      </x:c>
      <x:c r="I16" s="166" t="str">
        <x:f>IF($Q16="","",INDEX(MAESTRO!$F:$F,$Q16))</x:f>
        <x:v>VIP</x:v>
      </x:c>
      <x:c r="J16" s="165" t="str">
        <x:f>IF($Q16="","",INDEX(MAESTRO!$G:$G,$Q16))</x:f>
        <x:v>Quiroz Castro, Jorge</x:v>
      </x:c>
      <x:c r="K16" s="165" t="str">
        <x:f>IF($Q16="","",INDEX(MAESTRO!$L:$L,$Q16))</x:f>
        <x:v>Ministro de Hacienda</x:v>
      </x:c>
      <x:c r="L16" s="166" t="str">
        <x:f>IF($Q16="","",INDEX(MAESTRO!$K:$K,$Q16))</x:f>
        <x:v>Pendiente</x:v>
      </x:c>
      <x:c r="M16" s="165" t="str">
        <x:f>IF($Q16="","",INDEX(MAESTRO!$M:$M,$Q16))</x:f>
      </x:c>
      <x:c r="N16" s="61" t="str">
        <x:f>IF(OR($D16="",$D16="SIN ASIGNAR",$J16=""),"",IF(COUNTIFS('EDECANES AYUDANTES'!$C:$C,$J16,'EDECANES AYUDANTES'!$F:$F,"SI")=0,"",IF(LEFT($D16,1)="D","",IF(COUNTIFS('MAPA ASIENTOS'!$D:$D,CHAR(CODE(LEFT($D16,1))+1)&amp;MID($D16,2,10),'MAPA ASIENTOS'!$E:$E,"ASIGNABLE")&gt;0,CHAR(CODE(LEFT($D16,1))+1)&amp;MID($D16,2,10),""))))</x:f>
      </x:c>
      <x:c r="O16" s="61" t="str">
        <x:f>IF($N16&lt;&gt;"","RESERVADO EDECÁN/AYUDANTE","")</x:f>
      </x:c>
      <x:c r="P16" s="165" t="str">
        <x:f>IF(COUNTIFS('EDECANES AYUDANTES'!$C:$C,$J16,'EDECANES AYUDANTES'!$F:$F,"SI")=0,"",IF($D16="SIN ASIGNAR","Autoridad sin asiento asignado.",IF(LEFT($D16,1)="D","Sin fila posterior disponible.",IF($N16="","Silla posterior no asignable.","Silla posterior reservada automáticamente."))))</x:f>
      </x:c>
      <x:c r="Q16" s="166">
        <x:f>IFERROR(MATCH(ROWS($A$2:A16),MAESTRO!$P:$P,0),"")</x:f>
        <x:v>19</x:v>
      </x:c>
    </x:row>
    <x:row r="17">
      <x:c r="A17" s="166">
        <x:f>IF($Q17="","",ROWS($A$2:A17))</x:f>
        <x:v>16</x:v>
      </x:c>
      <x:c r="B17" s="166" t="str">
        <x:f>IF(OR($D17="",$D17="SIN ASIGNAR"),"",LEFT($D17,1))</x:f>
        <x:v>A</x:v>
      </x:c>
      <x:c r="C17" s="166" t="n">
        <x:f>IF(OR($D17="",$D17="SIN ASIGNAR"),"",VALUE(MID($D17,2,10)))</x:f>
        <x:v>23</x:v>
      </x:c>
      <x:c r="D17" s="166" t="str">
        <x:f>IF($Q17="","",IF($J17="Cabrera Salazar, Fernando","A25",IF($J17="Mery, Roxana","A26",IFERROR(INDEX('MAPA ASIENTOS'!$D$2:$D$145,AGGREGATE(15,6,(ROW('MAPA ASIENTOS'!$D$2:$D$145)-ROW('MAPA ASIENTOS'!$D$2)+1)/(('MAPA ASIENTOS'!$E$2:$E$145="ASIGNABLE")*(COUNTIF($D$1:D16,'MAPA ASIENTOS'!$D$2:$D$145)=0)*(COUNTIF($N$1:N16,'MAPA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7" s="166" t="n">
        <x:f>IF($Q17="","",INDEX(MAESTRO!$A:$A,$Q17))</x:f>
        <x:v>20</x:v>
      </x:c>
      <x:c r="F17" s="166" t="n">
        <x:f>IF($Q17="","",INDEX(MAESTRO!$B:$B,$Q17))</x:f>
        <x:v>20</x:v>
      </x:c>
      <x:c r="G17" s="166" t="str">
        <x:f>IF($Q17="","",INDEX(MAESTRO!$D:$D,$Q17))</x:f>
        <x:v>OPA</x:v>
      </x:c>
      <x:c r="H17" s="166" t="str">
        <x:f>IF($Q17="","",INDEX(MAESTRO!$E:$E,$Q17))</x:f>
        <x:v>Ministro</x:v>
      </x:c>
      <x:c r="I17" s="166" t="str">
        <x:f>IF($Q17="","",INDEX(MAESTRO!$F:$F,$Q17))</x:f>
        <x:v>VIP</x:v>
      </x:c>
      <x:c r="J17" s="165" t="str">
        <x:f>IF($Q17="","",INDEX(MAESTRO!$G:$G,$Q17))</x:f>
        <x:v>Arzola González, María Paz</x:v>
      </x:c>
      <x:c r="K17" s="165" t="str">
        <x:f>IF($Q17="","",INDEX(MAESTRO!$L:$L,$Q17))</x:f>
        <x:v>Ministra de Educación</x:v>
      </x:c>
      <x:c r="L17" s="166" t="str">
        <x:f>IF($Q17="","",INDEX(MAESTRO!$K:$K,$Q17))</x:f>
        <x:v>Pendiente</x:v>
      </x:c>
      <x:c r="M17" s="165" t="str">
        <x:f>IF($Q17="","",INDEX(MAESTRO!$M:$M,$Q17))</x:f>
      </x:c>
      <x:c r="N17" s="61" t="str">
        <x:f>IF(OR($D17="",$D17="SIN ASIGNAR",$J17=""),"",IF(COUNTIFS('EDECANES AYUDANTES'!$C:$C,$J17,'EDECANES AYUDANTES'!$F:$F,"SI")=0,"",IF(LEFT($D17,1)="D","",IF(COUNTIFS('MAPA ASIENTOS'!$D:$D,CHAR(CODE(LEFT($D17,1))+1)&amp;MID($D17,2,10),'MAPA ASIENTOS'!$E:$E,"ASIGNABLE")&gt;0,CHAR(CODE(LEFT($D17,1))+1)&amp;MID($D17,2,10),""))))</x:f>
      </x:c>
      <x:c r="O17" s="61" t="str">
        <x:f>IF($N17&lt;&gt;"","RESERVADO EDECÁN/AYUDANTE","")</x:f>
      </x:c>
      <x:c r="P17" s="165" t="str">
        <x:f>IF(COUNTIFS('EDECANES AYUDANTES'!$C:$C,$J17,'EDECANES AYUDANTES'!$F:$F,"SI")=0,"",IF($D17="SIN ASIGNAR","Autoridad sin asiento asignado.",IF(LEFT($D17,1)="D","Sin fila posterior disponible.",IF($N17="","Silla posterior no asignable.","Silla posterior reservada automáticamente."))))</x:f>
      </x:c>
      <x:c r="Q17" s="166">
        <x:f>IFERROR(MATCH(ROWS($A$2:A17),MAESTRO!$P:$P,0),"")</x:f>
        <x:v>21</x:v>
      </x:c>
    </x:row>
    <x:row r="18">
      <x:c r="A18" s="166">
        <x:f>IF($Q18="","",ROWS($A$2:A18))</x:f>
        <x:v>17</x:v>
      </x:c>
      <x:c r="B18" s="166" t="str">
        <x:f>IF(OR($D18="",$D18="SIN ASIGNAR"),"",LEFT($D18,1))</x:f>
        <x:v>A</x:v>
      </x:c>
      <x:c r="C18" s="166" t="n">
        <x:f>IF(OR($D18="",$D18="SIN ASIGNAR"),"",VALUE(MID($D18,2,10)))</x:f>
        <x:v>23</x:v>
      </x:c>
      <x:c r="D18" s="166" t="str">
        <x:f>IF($Q18="","",IF($J18="Cabrera Salazar, Fernando","A25",IF($J18="Mery, Roxana","A26",IFERROR(INDEX('MAPA ASIENTOS'!$D$2:$D$145,AGGREGATE(15,6,(ROW('MAPA ASIENTOS'!$D$2:$D$145)-ROW('MAPA ASIENTOS'!$D$2)+1)/(('MAPA ASIENTOS'!$E$2:$E$145="ASIGNABLE")*(COUNTIF($D$1:D17,'MAPA ASIENTOS'!$D$2:$D$145)=0)*(COUNTIF($N$1:N17,'MAPA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8" s="166" t="n">
        <x:f>IF($Q18="","",INDEX(MAESTRO!$A:$A,$Q18))</x:f>
        <x:v>22</x:v>
      </x:c>
      <x:c r="F18" s="166" t="n">
        <x:f>IF($Q18="","",INDEX(MAESTRO!$B:$B,$Q18))</x:f>
        <x:v>22</x:v>
      </x:c>
      <x:c r="G18" s="166" t="str">
        <x:f>IF($Q18="","",INDEX(MAESTRO!$D:$D,$Q18))</x:f>
        <x:v>OPA</x:v>
      </x:c>
      <x:c r="H18" s="166" t="str">
        <x:f>IF($Q18="","",INDEX(MAESTRO!$E:$E,$Q18))</x:f>
        <x:v>Ministro</x:v>
      </x:c>
      <x:c r="I18" s="166" t="str">
        <x:f>IF($Q18="","",INDEX(MAESTRO!$F:$F,$Q18))</x:f>
        <x:v>VIP</x:v>
      </x:c>
      <x:c r="J18" s="165" t="str">
        <x:f>IF($Q18="","",INDEX(MAESTRO!$G:$G,$Q18))</x:f>
        <x:v>Parot Donoso, Catalina</x:v>
      </x:c>
      <x:c r="K18" s="165" t="str">
        <x:f>IF($Q18="","",INDEX(MAESTRO!$L:$L,$Q18))</x:f>
        <x:v>Ministra de Bienes Nacionales</x:v>
      </x:c>
      <x:c r="L18" s="166" t="str">
        <x:f>IF($Q18="","",INDEX(MAESTRO!$K:$K,$Q18))</x:f>
        <x:v>Pendiente</x:v>
      </x:c>
      <x:c r="M18" s="165" t="str">
        <x:f>IF($Q18="","",INDEX(MAESTRO!$M:$M,$Q18))</x:f>
      </x:c>
      <x:c r="N18" s="61" t="str">
        <x:f>IF(OR($D18="",$D18="SIN ASIGNAR",$J18=""),"",IF(COUNTIFS('EDECANES AYUDANTES'!$C:$C,$J18,'EDECANES AYUDANTES'!$F:$F,"SI")=0,"",IF(LEFT($D18,1)="D","",IF(COUNTIFS('MAPA ASIENTOS'!$D:$D,CHAR(CODE(LEFT($D18,1))+1)&amp;MID($D18,2,10),'MAPA ASIENTOS'!$E:$E,"ASIGNABLE")&gt;0,CHAR(CODE(LEFT($D18,1))+1)&amp;MID($D18,2,10),""))))</x:f>
      </x:c>
      <x:c r="O18" s="61" t="str">
        <x:f>IF($N18&lt;&gt;"","RESERVADO EDECÁN/AYUDANTE","")</x:f>
      </x:c>
      <x:c r="P18" s="165" t="str">
        <x:f>IF(COUNTIFS('EDECANES AYUDANTES'!$C:$C,$J18,'EDECANES AYUDANTES'!$F:$F,"SI")=0,"",IF($D18="SIN ASIGNAR","Autoridad sin asiento asignado.",IF(LEFT($D18,1)="D","Sin fila posterior disponible.",IF($N18="","Silla posterior no asignable.","Silla posterior reservada automáticamente."))))</x:f>
      </x:c>
      <x:c r="Q18" s="166">
        <x:f>IFERROR(MATCH(ROWS($A$2:A18),MAESTRO!$P:$P,0),"")</x:f>
        <x:v>23</x:v>
      </x:c>
    </x:row>
    <x:row r="19">
      <x:c r="A19" s="166">
        <x:f>IF($Q19="","",ROWS($A$2:A19))</x:f>
        <x:v>18</x:v>
      </x:c>
      <x:c r="B19" s="166" t="str">
        <x:f>IF(OR($D19="",$D19="SIN ASIGNAR"),"",LEFT($D19,1))</x:f>
        <x:v>A</x:v>
      </x:c>
      <x:c r="C19" s="166" t="n">
        <x:f>IF(OR($D19="",$D19="SIN ASIGNAR"),"",VALUE(MID($D19,2,10)))</x:f>
        <x:v>23</x:v>
      </x:c>
      <x:c r="D19" s="166" t="str">
        <x:f>IF($Q19="","",IF($J19="Cabrera Salazar, Fernando","A25",IF($J19="Mery, Roxana","A26",IFERROR(INDEX('MAPA ASIENTOS'!$D$2:$D$145,AGGREGATE(15,6,(ROW('MAPA ASIENTOS'!$D$2:$D$145)-ROW('MAPA ASIENTOS'!$D$2)+1)/(('MAPA ASIENTOS'!$E$2:$E$145="ASIGNABLE")*(COUNTIF($D$1:D18,'MAPA ASIENTOS'!$D$2:$D$145)=0)*(COUNTIF($N$1:N18,'MAPA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9" s="166" t="n">
        <x:f>IF($Q19="","",INDEX(MAESTRO!$A:$A,$Q19))</x:f>
        <x:v>23</x:v>
      </x:c>
      <x:c r="F19" s="166" t="n">
        <x:f>IF($Q19="","",INDEX(MAESTRO!$B:$B,$Q19))</x:f>
        <x:v>23</x:v>
      </x:c>
      <x:c r="G19" s="166" t="str">
        <x:f>IF($Q19="","",INDEX(MAESTRO!$D:$D,$Q19))</x:f>
        <x:v>OPA</x:v>
      </x:c>
      <x:c r="H19" s="166" t="str">
        <x:f>IF($Q19="","",INDEX(MAESTRO!$E:$E,$Q19))</x:f>
        <x:v>Ministro</x:v>
      </x:c>
      <x:c r="I19" s="166" t="str">
        <x:f>IF($Q19="","",INDEX(MAESTRO!$F:$F,$Q19))</x:f>
        <x:v>VIP</x:v>
      </x:c>
      <x:c r="J19" s="165" t="str">
        <x:f>IF($Q19="","",INDEX(MAESTRO!$G:$G,$Q19))</x:f>
        <x:v>Rincón González, Ximena</x:v>
      </x:c>
      <x:c r="K19" s="165" t="str">
        <x:f>IF($Q19="","",INDEX(MAESTRO!$L:$L,$Q19))</x:f>
        <x:v>Ministra de Energía</x:v>
      </x:c>
      <x:c r="L19" s="166" t="str">
        <x:f>IF($Q19="","",INDEX(MAESTRO!$K:$K,$Q19))</x:f>
        <x:v>Pendiente</x:v>
      </x:c>
      <x:c r="M19" s="165" t="str">
        <x:f>IF($Q19="","",INDEX(MAESTRO!$M:$M,$Q19))</x:f>
      </x:c>
      <x:c r="N19" s="61" t="str">
        <x:f>IF(OR($D19="",$D19="SIN ASIGNAR",$J19=""),"",IF(COUNTIFS('EDECANES AYUDANTES'!$C:$C,$J19,'EDECANES AYUDANTES'!$F:$F,"SI")=0,"",IF(LEFT($D19,1)="D","",IF(COUNTIFS('MAPA ASIENTOS'!$D:$D,CHAR(CODE(LEFT($D19,1))+1)&amp;MID($D19,2,10),'MAPA ASIENTOS'!$E:$E,"ASIGNABLE")&gt;0,CHAR(CODE(LEFT($D19,1))+1)&amp;MID($D19,2,10),""))))</x:f>
      </x:c>
      <x:c r="O19" s="61" t="str">
        <x:f>IF($N19&lt;&gt;"","RESERVADO EDECÁN/AYUDANTE","")</x:f>
      </x:c>
      <x:c r="P19" s="165" t="str">
        <x:f>IF(COUNTIFS('EDECANES AYUDANTES'!$C:$C,$J19,'EDECANES AYUDANTES'!$F:$F,"SI")=0,"",IF($D19="SIN ASIGNAR","Autoridad sin asiento asignado.",IF(LEFT($D19,1)="D","Sin fila posterior disponible.",IF($N19="","Silla posterior no asignable.","Silla posterior reservada automáticamente."))))</x:f>
      </x:c>
      <x:c r="Q19" s="166">
        <x:f>IFERROR(MATCH(ROWS($A$2:A19),MAESTRO!$P:$P,0),"")</x:f>
        <x:v>24</x:v>
      </x:c>
    </x:row>
    <x:row r="20">
      <x:c r="A20" s="166">
        <x:f>IF($Q20="","",ROWS($A$2:A20))</x:f>
        <x:v>19</x:v>
      </x:c>
      <x:c r="B20" s="166" t="str">
        <x:f>IF(OR($D20="",$D20="SIN ASIGNAR"),"",LEFT($D20,1))</x:f>
        <x:v>A</x:v>
      </x:c>
      <x:c r="C20" s="166" t="n">
        <x:f>IF(OR($D20="",$D20="SIN ASIGNAR"),"",VALUE(MID($D20,2,10)))</x:f>
        <x:v>23</x:v>
      </x:c>
      <x:c r="D20" s="166" t="str">
        <x:f>IF($Q20="","",IF($J20="Cabrera Salazar, Fernando","A25",IF($J20="Mery, Roxana","A26",IFERROR(INDEX('MAPA ASIENTOS'!$D$2:$D$145,AGGREGATE(15,6,(ROW('MAPA ASIENTOS'!$D$2:$D$145)-ROW('MAPA ASIENTOS'!$D$2)+1)/(('MAPA ASIENTOS'!$E$2:$E$145="ASIGNABLE")*(COUNTIF($D$1:D19,'MAPA ASIENTOS'!$D$2:$D$145)=0)*(COUNTIF($N$1:N19,'MAPA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20" s="166" t="n">
        <x:f>IF($Q20="","",INDEX(MAESTRO!$A:$A,$Q20))</x:f>
        <x:v>24</x:v>
      </x:c>
      <x:c r="F20" s="166" t="n">
        <x:f>IF($Q20="","",INDEX(MAESTRO!$B:$B,$Q20))</x:f>
        <x:v>24</x:v>
      </x:c>
      <x:c r="G20" s="166" t="str">
        <x:f>IF($Q20="","",INDEX(MAESTRO!$D:$D,$Q20))</x:f>
        <x:v>OPA</x:v>
      </x:c>
      <x:c r="H20" s="166" t="str">
        <x:f>IF($Q20="","",INDEX(MAESTRO!$E:$E,$Q20))</x:f>
        <x:v>Ministro</x:v>
      </x:c>
      <x:c r="I20" s="166" t="str">
        <x:f>IF($Q20="","",INDEX(MAESTRO!$F:$F,$Q20))</x:f>
        <x:v>VIP</x:v>
      </x:c>
      <x:c r="J20" s="165" t="str">
        <x:f>IF($Q20="","",INDEX(MAESTRO!$G:$G,$Q20))</x:f>
        <x:v>Toledo Echegaray, Francisca</x:v>
      </x:c>
      <x:c r="K20" s="165" t="str">
        <x:f>IF($Q20="","",INDEX(MAESTRO!$L:$L,$Q20))</x:f>
        <x:v>Ministra del Medio Ambiente</x:v>
      </x:c>
      <x:c r="L20" s="166" t="str">
        <x:f>IF($Q20="","",INDEX(MAESTRO!$K:$K,$Q20))</x:f>
        <x:v>Pendiente</x:v>
      </x:c>
      <x:c r="M20" s="165" t="str">
        <x:f>IF($Q20="","",INDEX(MAESTRO!$M:$M,$Q20))</x:f>
      </x:c>
      <x:c r="N20" s="61" t="str">
        <x:f>IF(OR($D20="",$D20="SIN ASIGNAR",$J20=""),"",IF(COUNTIFS('EDECANES AYUDANTES'!$C:$C,$J20,'EDECANES AYUDANTES'!$F:$F,"SI")=0,"",IF(LEFT($D20,1)="D","",IF(COUNTIFS('MAPA ASIENTOS'!$D:$D,CHAR(CODE(LEFT($D20,1))+1)&amp;MID($D20,2,10),'MAPA ASIENTOS'!$E:$E,"ASIGNABLE")&gt;0,CHAR(CODE(LEFT($D20,1))+1)&amp;MID($D20,2,10),""))))</x:f>
      </x:c>
      <x:c r="O20" s="61" t="str">
        <x:f>IF($N20&lt;&gt;"","RESERVADO EDECÁN/AYUDANTE","")</x:f>
      </x:c>
      <x:c r="P20" s="165" t="str">
        <x:f>IF(COUNTIFS('EDECANES AYUDANTES'!$C:$C,$J20,'EDECANES AYUDANTES'!$F:$F,"SI")=0,"",IF($D20="SIN ASIGNAR","Autoridad sin asiento asignado.",IF(LEFT($D20,1)="D","Sin fila posterior disponible.",IF($N20="","Silla posterior no asignable.","Silla posterior reservada automáticamente."))))</x:f>
      </x:c>
      <x:c r="Q20" s="166">
        <x:f>IFERROR(MATCH(ROWS($A$2:A20),MAESTRO!$P:$P,0),"")</x:f>
        <x:v>25</x:v>
      </x:c>
    </x:row>
    <x:row r="21">
      <x:c r="A21" s="166">
        <x:f>IF($Q21="","",ROWS($A$2:A21))</x:f>
        <x:v>20</x:v>
      </x:c>
      <x:c r="B21" s="166" t="str">
        <x:f>IF(OR($D21="",$D21="SIN ASIGNAR"),"",LEFT($D21,1))</x:f>
        <x:v>A</x:v>
      </x:c>
      <x:c r="C21" s="166" t="n">
        <x:f>IF(OR($D21="",$D21="SIN ASIGNAR"),"",VALUE(MID($D21,2,10)))</x:f>
        <x:v>23</x:v>
      </x:c>
      <x:c r="D21" s="166" t="str">
        <x:f>IF($Q21="","",IF($J21="Cabrera Salazar, Fernando","A25",IF($J21="Mery, Roxana","A26",IFERROR(INDEX('MAPA ASIENTOS'!$D$2:$D$145,AGGREGATE(15,6,(ROW('MAPA ASIENTOS'!$D$2:$D$145)-ROW('MAPA ASIENTOS'!$D$2)+1)/(('MAPA ASIENTOS'!$E$2:$E$145="ASIGNABLE")*(COUNTIF($D$1:D20,'MAPA ASIENTOS'!$D$2:$D$145)=0)*(COUNTIF($N$1:N20,'MAPA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21" s="166" t="n">
        <x:f>IF($Q21="","",INDEX(MAESTRO!$A:$A,$Q21))</x:f>
        <x:v>25</x:v>
      </x:c>
      <x:c r="F21" s="166" t="n">
        <x:f>IF($Q21="","",INDEX(MAESTRO!$B:$B,$Q21))</x:f>
        <x:v>25</x:v>
      </x:c>
      <x:c r="G21" s="166" t="str">
        <x:f>IF($Q21="","",INDEX(MAESTRO!$D:$D,$Q21))</x:f>
        <x:v>OPA</x:v>
      </x:c>
      <x:c r="H21" s="166" t="str">
        <x:f>IF($Q21="","",INDEX(MAESTRO!$E:$E,$Q21))</x:f>
        <x:v>Ministro</x:v>
      </x:c>
      <x:c r="I21" s="166" t="str">
        <x:f>IF($Q21="","",INDEX(MAESTRO!$F:$F,$Q21))</x:f>
        <x:v>VIP</x:v>
      </x:c>
      <x:c r="J21" s="165" t="str">
        <x:f>IF($Q21="","",INDEX(MAESTRO!$G:$G,$Q21))</x:f>
        <x:v>Undurruga Gazitúa, Francisco</x:v>
      </x:c>
      <x:c r="K21" s="165" t="str">
        <x:f>IF($Q21="","",INDEX(MAESTRO!$L:$L,$Q21))</x:f>
        <x:v>Ministro de las Culturas, las Artes y el Patrimonio</x:v>
      </x:c>
      <x:c r="L21" s="166" t="str">
        <x:f>IF($Q21="","",INDEX(MAESTRO!$K:$K,$Q21))</x:f>
        <x:v>Pendiente</x:v>
      </x:c>
      <x:c r="M21" s="165" t="str">
        <x:f>IF($Q21="","",INDEX(MAESTRO!$M:$M,$Q21))</x:f>
      </x:c>
      <x:c r="N21" s="61" t="str">
        <x:f>IF(OR($D21="",$D21="SIN ASIGNAR",$J21=""),"",IF(COUNTIFS('EDECANES AYUDANTES'!$C:$C,$J21,'EDECANES AYUDANTES'!$F:$F,"SI")=0,"",IF(LEFT($D21,1)="D","",IF(COUNTIFS('MAPA ASIENTOS'!$D:$D,CHAR(CODE(LEFT($D21,1))+1)&amp;MID($D21,2,10),'MAPA ASIENTOS'!$E:$E,"ASIGNABLE")&gt;0,CHAR(CODE(LEFT($D21,1))+1)&amp;MID($D21,2,10),""))))</x:f>
      </x:c>
      <x:c r="O21" s="61" t="str">
        <x:f>IF($N21&lt;&gt;"","RESERVADO EDECÁN/AYUDANTE","")</x:f>
      </x:c>
      <x:c r="P21" s="165" t="str">
        <x:f>IF(COUNTIFS('EDECANES AYUDANTES'!$C:$C,$J21,'EDECANES AYUDANTES'!$F:$F,"SI")=0,"",IF($D21="SIN ASIGNAR","Autoridad sin asiento asignado.",IF(LEFT($D21,1)="D","Sin fila posterior disponible.",IF($N21="","Silla posterior no asignable.","Silla posterior reservada automáticamente."))))</x:f>
      </x:c>
      <x:c r="Q21" s="166">
        <x:f>IFERROR(MATCH(ROWS($A$2:A21),MAESTRO!$P:$P,0),"")</x:f>
        <x:v>26</x:v>
      </x:c>
    </x:row>
    <x:row r="22">
      <x:c r="A22" s="166">
        <x:f>IF($Q22="","",ROWS($A$2:A22))</x:f>
        <x:v>21</x:v>
      </x:c>
      <x:c r="B22" s="166" t="str">
        <x:f>IF(OR($D22="",$D22="SIN ASIGNAR"),"",LEFT($D22,1))</x:f>
        <x:v>A</x:v>
      </x:c>
      <x:c r="C22" s="166" t="n">
        <x:f>IF(OR($D22="",$D22="SIN ASIGNAR"),"",VALUE(MID($D22,2,10)))</x:f>
        <x:v>23</x:v>
      </x:c>
      <x:c r="D22" s="166" t="str">
        <x:f>IF($Q22="","",IF($J22="Cabrera Salazar, Fernando","A25",IF($J22="Mery, Roxana","A26",IFERROR(INDEX('MAPA ASIENTOS'!$D$2:$D$145,AGGREGATE(15,6,(ROW('MAPA ASIENTOS'!$D$2:$D$145)-ROW('MAPA ASIENTOS'!$D$2)+1)/(('MAPA ASIENTOS'!$E$2:$E$145="ASIGNABLE")*(COUNTIF($D$1:D21,'MAPA ASIENTOS'!$D$2:$D$145)=0)*(COUNTIF($N$1:N21,'MAPA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22" s="166" t="n">
        <x:f>IF($Q22="","",INDEX(MAESTRO!$A:$A,$Q22))</x:f>
        <x:v>28</x:v>
      </x:c>
      <x:c r="F22" s="166" t="n">
        <x:f>IF($Q22="","",INDEX(MAESTRO!$B:$B,$Q22))</x:f>
        <x:v>28</x:v>
      </x:c>
      <x:c r="G22" s="166" t="str">
        <x:f>IF($Q22="","",INDEX(MAESTRO!$D:$D,$Q22))</x:f>
        <x:v>OPA</x:v>
      </x:c>
      <x:c r="H22" s="166" t="str">
        <x:f>IF($Q22="","",INDEX(MAESTRO!$E:$E,$Q22))</x:f>
        <x:v>Ministro</x:v>
      </x:c>
      <x:c r="I22" s="166" t="str">
        <x:f>IF($Q22="","",INDEX(MAESTRO!$F:$F,$Q22))</x:f>
        <x:v>VIP</x:v>
      </x:c>
      <x:c r="J22" s="165" t="str">
        <x:f>IF($Q22="","",INDEX(MAESTRO!$G:$G,$Q22))</x:f>
        <x:v>Fernández Allende, Maya</x:v>
      </x:c>
      <x:c r="K22" s="165" t="str">
        <x:f>IF($Q22="","",INDEX(MAESTRO!$L:$L,$Q22))</x:f>
        <x:v>Ex Ministra de Defensa Nacional</x:v>
      </x:c>
      <x:c r="L22" s="166" t="str">
        <x:f>IF($Q22="","",INDEX(MAESTRO!$K:$K,$Q22))</x:f>
        <x:v>Pendiente</x:v>
      </x:c>
      <x:c r="M22" s="165" t="str">
        <x:f>IF($Q22="","",INDEX(MAESTRO!$M:$M,$Q22))</x:f>
      </x:c>
      <x:c r="N22" s="61" t="str">
        <x:f>IF(OR($D22="",$D22="SIN ASIGNAR",$J22=""),"",IF(COUNTIFS('EDECANES AYUDANTES'!$C:$C,$J22,'EDECANES AYUDANTES'!$F:$F,"SI")=0,"",IF(LEFT($D22,1)="D","",IF(COUNTIFS('MAPA ASIENTOS'!$D:$D,CHAR(CODE(LEFT($D22,1))+1)&amp;MID($D22,2,10),'MAPA ASIENTOS'!$E:$E,"ASIGNABLE")&gt;0,CHAR(CODE(LEFT($D22,1))+1)&amp;MID($D22,2,10),""))))</x:f>
      </x:c>
      <x:c r="O22" s="61" t="str">
        <x:f>IF($N22&lt;&gt;"","RESERVADO EDECÁN/AYUDANTE","")</x:f>
      </x:c>
      <x:c r="P22" s="165" t="str">
        <x:f>IF(COUNTIFS('EDECANES AYUDANTES'!$C:$C,$J22,'EDECANES AYUDANTES'!$F:$F,"SI")=0,"",IF($D22="SIN ASIGNAR","Autoridad sin asiento asignado.",IF(LEFT($D22,1)="D","Sin fila posterior disponible.",IF($N22="","Silla posterior no asignable.","Silla posterior reservada automáticamente."))))</x:f>
      </x:c>
      <x:c r="Q22" s="166">
        <x:f>IFERROR(MATCH(ROWS($A$2:A22),MAESTRO!$P:$P,0),"")</x:f>
        <x:v>29</x:v>
      </x:c>
    </x:row>
    <x:row r="23">
      <x:c r="A23" s="166">
        <x:f>IF($Q23="","",ROWS($A$2:A23))</x:f>
        <x:v>22</x:v>
      </x:c>
      <x:c r="B23" s="166" t="str">
        <x:f>IF(OR($D23="",$D23="SIN ASIGNAR"),"",LEFT($D23,1))</x:f>
        <x:v>A</x:v>
      </x:c>
      <x:c r="C23" s="166" t="n">
        <x:f>IF(OR($D23="",$D23="SIN ASIGNAR"),"",VALUE(MID($D23,2,10)))</x:f>
        <x:v>23</x:v>
      </x:c>
      <x:c r="D23" s="166" t="str">
        <x:f>IF($Q23="","",IF($J23="Cabrera Salazar, Fernando","A25",IF($J23="Mery, Roxana","A26",IFERROR(INDEX('MAPA ASIENTOS'!$D$2:$D$145,AGGREGATE(15,6,(ROW('MAPA ASIENTOS'!$D$2:$D$145)-ROW('MAPA ASIENTOS'!$D$2)+1)/(('MAPA ASIENTOS'!$E$2:$E$145="ASIGNABLE")*(COUNTIF($D$1:D22,'MAPA ASIENTOS'!$D$2:$D$145)=0)*(COUNTIF($N$1:N22,'MAPA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23" s="166" t="n">
        <x:f>IF($Q23="","",INDEX(MAESTRO!$A:$A,$Q23))</x:f>
        <x:v>29</x:v>
      </x:c>
      <x:c r="F23" s="166" t="n">
        <x:f>IF($Q23="","",INDEX(MAESTRO!$B:$B,$Q23))</x:f>
        <x:v>29</x:v>
      </x:c>
      <x:c r="G23" s="166" t="str">
        <x:f>IF($Q23="","",INDEX(MAESTRO!$D:$D,$Q23))</x:f>
        <x:v>OPA</x:v>
      </x:c>
      <x:c r="H23" s="166" t="str">
        <x:f>IF($Q23="","",INDEX(MAESTRO!$E:$E,$Q23))</x:f>
        <x:v>Ministro</x:v>
      </x:c>
      <x:c r="I23" s="166" t="str">
        <x:f>IF($Q23="","",INDEX(MAESTRO!$F:$F,$Q23))</x:f>
        <x:v>VIP</x:v>
      </x:c>
      <x:c r="J23" s="165" t="str">
        <x:f>IF($Q23="","",INDEX(MAESTRO!$G:$G,$Q23))</x:f>
        <x:v>Delpiano Puelma, Adriana</x:v>
      </x:c>
      <x:c r="K23" s="165" t="str">
        <x:f>IF($Q23="","",INDEX(MAESTRO!$L:$L,$Q23))</x:f>
        <x:v>Ex Ministra de Defensa Nacional</x:v>
      </x:c>
      <x:c r="L23" s="166" t="str">
        <x:f>IF($Q23="","",INDEX(MAESTRO!$K:$K,$Q23))</x:f>
        <x:v>Pendiente</x:v>
      </x:c>
      <x:c r="M23" s="165" t="str">
        <x:f>IF($Q23="","",INDEX(MAESTRO!$M:$M,$Q23))</x:f>
      </x:c>
      <x:c r="N23" s="61" t="str">
        <x:f>IF(OR($D23="",$D23="SIN ASIGNAR",$J23=""),"",IF(COUNTIFS('EDECANES AYUDANTES'!$C:$C,$J23,'EDECANES AYUDANTES'!$F:$F,"SI")=0,"",IF(LEFT($D23,1)="D","",IF(COUNTIFS('MAPA ASIENTOS'!$D:$D,CHAR(CODE(LEFT($D23,1))+1)&amp;MID($D23,2,10),'MAPA ASIENTOS'!$E:$E,"ASIGNABLE")&gt;0,CHAR(CODE(LEFT($D23,1))+1)&amp;MID($D23,2,10),""))))</x:f>
      </x:c>
      <x:c r="O23" s="61" t="str">
        <x:f>IF($N23&lt;&gt;"","RESERVADO EDECÁN/AYUDANTE","")</x:f>
      </x:c>
      <x:c r="P23" s="165" t="str">
        <x:f>IF(COUNTIFS('EDECANES AYUDANTES'!$C:$C,$J23,'EDECANES AYUDANTES'!$F:$F,"SI")=0,"",IF($D23="SIN ASIGNAR","Autoridad sin asiento asignado.",IF(LEFT($D23,1)="D","Sin fila posterior disponible.",IF($N23="","Silla posterior no asignable.","Silla posterior reservada automáticamente."))))</x:f>
      </x:c>
      <x:c r="Q23" s="166">
        <x:f>IFERROR(MATCH(ROWS($A$2:A23),MAESTRO!$P:$P,0),"")</x:f>
        <x:v>30</x:v>
      </x:c>
    </x:row>
    <x:row r="24">
      <x:c r="A24" s="166">
        <x:f>IF($Q24="","",ROWS($A$2:A24))</x:f>
        <x:v>23</x:v>
      </x:c>
      <x:c r="B24" s="166" t="str">
        <x:f>IF(OR($D24="",$D24="SIN ASIGNAR"),"",LEFT($D24,1))</x:f>
        <x:v>A</x:v>
      </x:c>
      <x:c r="C24" s="166" t="n">
        <x:f>IF(OR($D24="",$D24="SIN ASIGNAR"),"",VALUE(MID($D24,2,10)))</x:f>
        <x:v>23</x:v>
      </x:c>
      <x:c r="D24" s="166" t="str">
        <x:f>IF($Q24="","",IF($J24="Cabrera Salazar, Fernando","A25",IF($J24="Mery, Roxana","A26",IFERROR(INDEX('MAPA ASIENTOS'!$D$2:$D$145,AGGREGATE(15,6,(ROW('MAPA ASIENTOS'!$D$2:$D$145)-ROW('MAPA ASIENTOS'!$D$2)+1)/(('MAPA ASIENTOS'!$E$2:$E$145="ASIGNABLE")*(COUNTIF($D$1:D23,'MAPA ASIENTOS'!$D$2:$D$145)=0)*(COUNTIF($N$1:N23,'MAPA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24" s="166" t="n">
        <x:f>IF($Q24="","",INDEX(MAESTRO!$A:$A,$Q24))</x:f>
        <x:v>30</x:v>
      </x:c>
      <x:c r="F24" s="166" t="n">
        <x:f>IF($Q24="","",INDEX(MAESTRO!$B:$B,$Q24))</x:f>
        <x:v>30</x:v>
      </x:c>
      <x:c r="G24" s="166" t="str">
        <x:f>IF($Q24="","",INDEX(MAESTRO!$D:$D,$Q24))</x:f>
        <x:v>OPA</x:v>
      </x:c>
      <x:c r="H24" s="166" t="str">
        <x:f>IF($Q24="","",INDEX(MAESTRO!$E:$E,$Q24))</x:f>
        <x:v>Excelentísima</x:v>
      </x:c>
      <x:c r="I24" s="166" t="str">
        <x:f>IF($Q24="","",INDEX(MAESTRO!$F:$F,$Q24))</x:f>
        <x:v>VIP</x:v>
      </x:c>
      <x:c r="J24" s="165" t="str">
        <x:f>IF($Q24="","",INDEX(MAESTRO!$G:$G,$Q24))</x:f>
        <x:v>El Ghali, Kenza</x:v>
      </x:c>
      <x:c r="K24" s="165" t="str">
        <x:f>IF($Q24="","",INDEX(MAESTRO!$L:$L,$Q24))</x:f>
        <x:v>Embajador de Marruecos</x:v>
      </x:c>
      <x:c r="L24" s="166" t="str">
        <x:f>IF($Q24="","",INDEX(MAESTRO!$K:$K,$Q24))</x:f>
        <x:v>Pendiente</x:v>
      </x:c>
      <x:c r="M24" s="165" t="str">
        <x:f>IF($Q24="","",INDEX(MAESTRO!$M:$M,$Q24))</x:f>
      </x:c>
      <x:c r="N24" s="61" t="str">
        <x:f>IF(OR($D24="",$D24="SIN ASIGNAR",$J24=""),"",IF(COUNTIFS('EDECANES AYUDANTES'!$C:$C,$J24,'EDECANES AYUDANTES'!$F:$F,"SI")=0,"",IF(LEFT($D24,1)="D","",IF(COUNTIFS('MAPA ASIENTOS'!$D:$D,CHAR(CODE(LEFT($D24,1))+1)&amp;MID($D24,2,10),'MAPA ASIENTOS'!$E:$E,"ASIGNABLE")&gt;0,CHAR(CODE(LEFT($D24,1))+1)&amp;MID($D24,2,10),""))))</x:f>
      </x:c>
      <x:c r="O24" s="61" t="str">
        <x:f>IF($N24&lt;&gt;"","RESERVADO EDECÁN/AYUDANTE","")</x:f>
      </x:c>
      <x:c r="P24" s="165" t="str">
        <x:f>IF(COUNTIFS('EDECANES AYUDANTES'!$C:$C,$J24,'EDECANES AYUDANTES'!$F:$F,"SI")=0,"",IF($D24="SIN ASIGNAR","Autoridad sin asiento asignado.",IF(LEFT($D24,1)="D","Sin fila posterior disponible.",IF($N24="","Silla posterior no asignable.","Silla posterior reservada automáticamente."))))</x:f>
      </x:c>
      <x:c r="Q24" s="166">
        <x:f>IFERROR(MATCH(ROWS($A$2:A24),MAESTRO!$P:$P,0),"")</x:f>
        <x:v>31</x:v>
      </x:c>
    </x:row>
    <x:row r="25">
      <x:c r="A25" s="166">
        <x:f>IF($Q25="","",ROWS($A$2:A25))</x:f>
        <x:v>24</x:v>
      </x:c>
      <x:c r="B25" s="166" t="str">
        <x:f>IF(OR($D25="",$D25="SIN ASIGNAR"),"",LEFT($D25,1))</x:f>
        <x:v>A</x:v>
      </x:c>
      <x:c r="C25" s="166" t="n">
        <x:f>IF(OR($D25="",$D25="SIN ASIGNAR"),"",VALUE(MID($D25,2,10)))</x:f>
        <x:v>23</x:v>
      </x:c>
      <x:c r="D25" s="166" t="str">
        <x:f>IF($Q25="","",IF($J25="Cabrera Salazar, Fernando","A25",IF($J25="Mery, Roxana","A26",IFERROR(INDEX('MAPA ASIENTOS'!$D$2:$D$145,AGGREGATE(15,6,(ROW('MAPA ASIENTOS'!$D$2:$D$145)-ROW('MAPA ASIENTOS'!$D$2)+1)/(('MAPA ASIENTOS'!$E$2:$E$145="ASIGNABLE")*(COUNTIF($D$1:D24,'MAPA ASIENTOS'!$D$2:$D$145)=0)*(COUNTIF($N$1:N24,'MAPA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25" s="166" t="n">
        <x:f>IF($Q25="","",INDEX(MAESTRO!$A:$A,$Q25))</x:f>
        <x:v>31</x:v>
      </x:c>
      <x:c r="F25" s="166" t="n">
        <x:f>IF($Q25="","",INDEX(MAESTRO!$B:$B,$Q25))</x:f>
        <x:v>31</x:v>
      </x:c>
      <x:c r="G25" s="166" t="str">
        <x:f>IF($Q25="","",INDEX(MAESTRO!$D:$D,$Q25))</x:f>
        <x:v>OPA</x:v>
      </x:c>
      <x:c r="H25" s="166" t="str">
        <x:f>IF($Q25="","",INDEX(MAESTRO!$E:$E,$Q25))</x:f>
        <x:v>Excelentísima</x:v>
      </x:c>
      <x:c r="I25" s="166" t="str">
        <x:f>IF($Q25="","",INDEX(MAESTRO!$F:$F,$Q25))</x:f>
        <x:v>VIP</x:v>
      </x:c>
      <x:c r="J25" s="165" t="str">
        <x:f>IF($Q25="","",INDEX(MAESTRO!$G:$G,$Q25))</x:f>
        <x:v>Soares Pacheco, Paulo</x:v>
      </x:c>
      <x:c r="K25" s="165" t="str">
        <x:f>IF($Q25="","",INDEX(MAESTRO!$L:$L,$Q25))</x:f>
        <x:v>Embajador de Brasil en Chile</x:v>
      </x:c>
      <x:c r="L25" s="166" t="str">
        <x:f>IF($Q25="","",INDEX(MAESTRO!$K:$K,$Q25))</x:f>
        <x:v>Pendiente</x:v>
      </x:c>
      <x:c r="M25" s="165" t="str">
        <x:f>IF($Q25="","",INDEX(MAESTRO!$M:$M,$Q25))</x:f>
      </x:c>
      <x:c r="N25" s="61" t="str">
        <x:f>IF(OR($D25="",$D25="SIN ASIGNAR",$J25=""),"",IF(COUNTIFS('EDECANES AYUDANTES'!$C:$C,$J25,'EDECANES AYUDANTES'!$F:$F,"SI")=0,"",IF(LEFT($D25,1)="D","",IF(COUNTIFS('MAPA ASIENTOS'!$D:$D,CHAR(CODE(LEFT($D25,1))+1)&amp;MID($D25,2,10),'MAPA ASIENTOS'!$E:$E,"ASIGNABLE")&gt;0,CHAR(CODE(LEFT($D25,1))+1)&amp;MID($D25,2,10),""))))</x:f>
      </x:c>
      <x:c r="O25" s="61" t="str">
        <x:f>IF($N25&lt;&gt;"","RESERVADO EDECÁN/AYUDANTE","")</x:f>
      </x:c>
      <x:c r="P25" s="165" t="str">
        <x:f>IF(COUNTIFS('EDECANES AYUDANTES'!$C:$C,$J25,'EDECANES AYUDANTES'!$F:$F,"SI")=0,"",IF($D25="SIN ASIGNAR","Autoridad sin asiento asignado.",IF(LEFT($D25,1)="D","Sin fila posterior disponible.",IF($N25="","Silla posterior no asignable.","Silla posterior reservada automáticamente."))))</x:f>
      </x:c>
      <x:c r="Q25" s="166">
        <x:f>IFERROR(MATCH(ROWS($A$2:A25),MAESTRO!$P:$P,0),"")</x:f>
        <x:v>32</x:v>
      </x:c>
    </x:row>
    <x:row r="26">
      <x:c r="A26" s="166">
        <x:f>IF($Q26="","",ROWS($A$2:A26))</x:f>
        <x:v>25</x:v>
      </x:c>
      <x:c r="B26" s="166" t="str">
        <x:f>IF(OR($D26="",$D26="SIN ASIGNAR"),"",LEFT($D26,1))</x:f>
        <x:v>A</x:v>
      </x:c>
      <x:c r="C26" s="166" t="n">
        <x:f>IF(OR($D26="",$D26="SIN ASIGNAR"),"",VALUE(MID($D26,2,10)))</x:f>
        <x:v>23</x:v>
      </x:c>
      <x:c r="D26" s="166" t="str">
        <x:f>IF($Q26="","",IF($J26="Cabrera Salazar, Fernando","A25",IF($J26="Mery, Roxana","A26",IFERROR(INDEX('MAPA ASIENTOS'!$D$2:$D$145,AGGREGATE(15,6,(ROW('MAPA ASIENTOS'!$D$2:$D$145)-ROW('MAPA ASIENTOS'!$D$2)+1)/(('MAPA ASIENTOS'!$E$2:$E$145="ASIGNABLE")*(COUNTIF($D$1:D25,'MAPA ASIENTOS'!$D$2:$D$145)=0)*(COUNTIF($N$1:N25,'MAPA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26" s="166" t="n">
        <x:f>IF($Q26="","",INDEX(MAESTRO!$A:$A,$Q26))</x:f>
        <x:v>32</x:v>
      </x:c>
      <x:c r="F26" s="166" t="n">
        <x:f>IF($Q26="","",INDEX(MAESTRO!$B:$B,$Q26))</x:f>
        <x:v>32</x:v>
      </x:c>
      <x:c r="G26" s="166" t="str">
        <x:f>IF($Q26="","",INDEX(MAESTRO!$D:$D,$Q26))</x:f>
        <x:v>OPA</x:v>
      </x:c>
      <x:c r="H26" s="166" t="str">
        <x:f>IF($Q26="","",INDEX(MAESTRO!$E:$E,$Q26))</x:f>
        <x:v>Excelentísima</x:v>
      </x:c>
      <x:c r="I26" s="166" t="str">
        <x:f>IF($Q26="","",INDEX(MAESTRO!$F:$F,$Q26))</x:f>
        <x:v>VIP</x:v>
      </x:c>
      <x:c r="J26" s="165" t="str">
        <x:f>IF($Q26="","",INDEX(MAESTRO!$G:$G,$Q26))</x:f>
        <x:v>Qingbao, Niu</x:v>
      </x:c>
      <x:c r="K26" s="165" t="str">
        <x:f>IF($Q26="","",INDEX(MAESTRO!$L:$L,$Q26))</x:f>
        <x:v>Embajador de la República Popular China en Chile</x:v>
      </x:c>
      <x:c r="L26" s="166" t="str">
        <x:f>IF($Q26="","",INDEX(MAESTRO!$K:$K,$Q26))</x:f>
        <x:v>Pendiente</x:v>
      </x:c>
      <x:c r="M26" s="165" t="str">
        <x:f>IF($Q26="","",INDEX(MAESTRO!$M:$M,$Q26))</x:f>
      </x:c>
      <x:c r="N26" s="61" t="str">
        <x:f>IF(OR($D26="",$D26="SIN ASIGNAR",$J26=""),"",IF(COUNTIFS('EDECANES AYUDANTES'!$C:$C,$J26,'EDECANES AYUDANTES'!$F:$F,"SI")=0,"",IF(LEFT($D26,1)="D","",IF(COUNTIFS('MAPA ASIENTOS'!$D:$D,CHAR(CODE(LEFT($D26,1))+1)&amp;MID($D26,2,10),'MAPA ASIENTOS'!$E:$E,"ASIGNABLE")&gt;0,CHAR(CODE(LEFT($D26,1))+1)&amp;MID($D26,2,10),""))))</x:f>
      </x:c>
      <x:c r="O26" s="61" t="str">
        <x:f>IF($N26&lt;&gt;"","RESERVADO EDECÁN/AYUDANTE","")</x:f>
      </x:c>
      <x:c r="P26" s="165" t="str">
        <x:f>IF(COUNTIFS('EDECANES AYUDANTES'!$C:$C,$J26,'EDECANES AYUDANTES'!$F:$F,"SI")=0,"",IF($D26="SIN ASIGNAR","Autoridad sin asiento asignado.",IF(LEFT($D26,1)="D","Sin fila posterior disponible.",IF($N26="","Silla posterior no asignable.","Silla posterior reservada automáticamente."))))</x:f>
      </x:c>
      <x:c r="Q26" s="166">
        <x:f>IFERROR(MATCH(ROWS($A$2:A26),MAESTRO!$P:$P,0),"")</x:f>
        <x:v>33</x:v>
      </x:c>
    </x:row>
    <x:row r="27">
      <x:c r="A27" s="166">
        <x:f>IF($Q27="","",ROWS($A$2:A27))</x:f>
        <x:v>26</x:v>
      </x:c>
      <x:c r="B27" s="166" t="str">
        <x:f>IF(OR($D27="",$D27="SIN ASIGNAR"),"",LEFT($D27,1))</x:f>
        <x:v>A</x:v>
      </x:c>
      <x:c r="C27" s="166" t="n">
        <x:f>IF(OR($D27="",$D27="SIN ASIGNAR"),"",VALUE(MID($D27,2,10)))</x:f>
        <x:v>23</x:v>
      </x:c>
      <x:c r="D27" s="166" t="str">
        <x:f>IF($Q27="","",IF($J27="Cabrera Salazar, Fernando","A25",IF($J27="Mery, Roxana","A26",IFERROR(INDEX('MAPA ASIENTOS'!$D$2:$D$145,AGGREGATE(15,6,(ROW('MAPA ASIENTOS'!$D$2:$D$145)-ROW('MAPA ASIENTOS'!$D$2)+1)/(('MAPA ASIENTOS'!$E$2:$E$145="ASIGNABLE")*(COUNTIF($D$1:D26,'MAPA ASIENTOS'!$D$2:$D$145)=0)*(COUNTIF($N$1:N26,'MAPA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27" s="166" t="n">
        <x:f>IF($Q27="","",INDEX(MAESTRO!$A:$A,$Q27))</x:f>
        <x:v>33</x:v>
      </x:c>
      <x:c r="F27" s="166" t="n">
        <x:f>IF($Q27="","",INDEX(MAESTRO!$B:$B,$Q27))</x:f>
        <x:v>33</x:v>
      </x:c>
      <x:c r="G27" s="166" t="str">
        <x:f>IF($Q27="","",INDEX(MAESTRO!$D:$D,$Q27))</x:f>
        <x:v>OPA</x:v>
      </x:c>
      <x:c r="H27" s="166" t="str">
        <x:f>IF($Q27="","",INDEX(MAESTRO!$E:$E,$Q27))</x:f>
        <x:v>Excelentísima</x:v>
      </x:c>
      <x:c r="I27" s="166" t="str">
        <x:f>IF($Q27="","",INDEX(MAESTRO!$F:$F,$Q27))</x:f>
        <x:v>VIP</x:v>
      </x:c>
      <x:c r="J27" s="165" t="str">
        <x:f>IF($Q27="","",INDEX(MAESTRO!$G:$G,$Q27))</x:f>
        <x:v>Kotkajarvi, Johanna</x:v>
      </x:c>
      <x:c r="K27" s="165" t="str">
        <x:f>IF($Q27="","",INDEX(MAESTRO!$L:$L,$Q27))</x:f>
        <x:v>Embajadora de Finlandia en Chile</x:v>
      </x:c>
      <x:c r="L27" s="166" t="str">
        <x:f>IF($Q27="","",INDEX(MAESTRO!$K:$K,$Q27))</x:f>
        <x:v>Pendiente</x:v>
      </x:c>
      <x:c r="M27" s="165" t="str">
        <x:f>IF($Q27="","",INDEX(MAESTRO!$M:$M,$Q27))</x:f>
      </x:c>
      <x:c r="N27" s="61" t="str">
        <x:f>IF(OR($D27="",$D27="SIN ASIGNAR",$J27=""),"",IF(COUNTIFS('EDECANES AYUDANTES'!$C:$C,$J27,'EDECANES AYUDANTES'!$F:$F,"SI")=0,"",IF(LEFT($D27,1)="D","",IF(COUNTIFS('MAPA ASIENTOS'!$D:$D,CHAR(CODE(LEFT($D27,1))+1)&amp;MID($D27,2,10),'MAPA ASIENTOS'!$E:$E,"ASIGNABLE")&gt;0,CHAR(CODE(LEFT($D27,1))+1)&amp;MID($D27,2,10),""))))</x:f>
      </x:c>
      <x:c r="O27" s="61" t="str">
        <x:f>IF($N27&lt;&gt;"","RESERVADO EDECÁN/AYUDANTE","")</x:f>
      </x:c>
      <x:c r="P27" s="165" t="str">
        <x:f>IF(COUNTIFS('EDECANES AYUDANTES'!$C:$C,$J27,'EDECANES AYUDANTES'!$F:$F,"SI")=0,"",IF($D27="SIN ASIGNAR","Autoridad sin asiento asignado.",IF(LEFT($D27,1)="D","Sin fila posterior disponible.",IF($N27="","Silla posterior no asignable.","Silla posterior reservada automáticamente."))))</x:f>
      </x:c>
      <x:c r="Q27" s="166">
        <x:f>IFERROR(MATCH(ROWS($A$2:A27),MAESTRO!$P:$P,0),"")</x:f>
        <x:v>34</x:v>
      </x:c>
    </x:row>
    <x:row r="28">
      <x:c r="A28" s="166">
        <x:f>IF($Q28="","",ROWS($A$2:A28))</x:f>
        <x:v>27</x:v>
      </x:c>
      <x:c r="B28" s="166" t="str">
        <x:f>IF(OR($D28="",$D28="SIN ASIGNAR"),"",LEFT($D28,1))</x:f>
        <x:v>A</x:v>
      </x:c>
      <x:c r="C28" s="166" t="n">
        <x:f>IF(OR($D28="",$D28="SIN ASIGNAR"),"",VALUE(MID($D28,2,10)))</x:f>
        <x:v>23</x:v>
      </x:c>
      <x:c r="D28" s="166" t="str">
        <x:f>IF($Q28="","",IF($J28="Cabrera Salazar, Fernando","A25",IF($J28="Mery, Roxana","A26",IFERROR(INDEX('MAPA ASIENTOS'!$D$2:$D$145,AGGREGATE(15,6,(ROW('MAPA ASIENTOS'!$D$2:$D$145)-ROW('MAPA ASIENTOS'!$D$2)+1)/(('MAPA ASIENTOS'!$E$2:$E$145="ASIGNABLE")*(COUNTIF($D$1:D27,'MAPA ASIENTOS'!$D$2:$D$145)=0)*(COUNTIF($N$1:N27,'MAPA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28" s="166" t="n">
        <x:f>IF($Q28="","",INDEX(MAESTRO!$A:$A,$Q28))</x:f>
        <x:v>34</x:v>
      </x:c>
      <x:c r="F28" s="166" t="n">
        <x:f>IF($Q28="","",INDEX(MAESTRO!$B:$B,$Q28))</x:f>
        <x:v>34</x:v>
      </x:c>
      <x:c r="G28" s="166" t="str">
        <x:f>IF($Q28="","",INDEX(MAESTRO!$D:$D,$Q28))</x:f>
        <x:v>OPA</x:v>
      </x:c>
      <x:c r="H28" s="166" t="str">
        <x:f>IF($Q28="","",INDEX(MAESTRO!$E:$E,$Q28))</x:f>
        <x:v>Excelentísima</x:v>
      </x:c>
      <x:c r="I28" s="166" t="str">
        <x:f>IF($Q28="","",INDEX(MAESTRO!$F:$F,$Q28))</x:f>
        <x:v>VIP</x:v>
      </x:c>
      <x:c r="J28" s="165" t="str">
        <x:f>IF($Q28="","",INDEX(MAESTRO!$G:$G,$Q28))</x:f>
        <x:v>Biagiotti, Valeria</x:v>
      </x:c>
      <x:c r="K28" s="165" t="str">
        <x:f>IF($Q28="","",INDEX(MAESTRO!$L:$L,$Q28))</x:f>
        <x:v>Embajadora de Italia en Chile</x:v>
      </x:c>
      <x:c r="L28" s="166" t="str">
        <x:f>IF($Q28="","",INDEX(MAESTRO!$K:$K,$Q28))</x:f>
        <x:v>Pendiente</x:v>
      </x:c>
      <x:c r="M28" s="165" t="str">
        <x:f>IF($Q28="","",INDEX(MAESTRO!$M:$M,$Q28))</x:f>
      </x:c>
      <x:c r="N28" s="61" t="str">
        <x:f>IF(OR($D28="",$D28="SIN ASIGNAR",$J28=""),"",IF(COUNTIFS('EDECANES AYUDANTES'!$C:$C,$J28,'EDECANES AYUDANTES'!$F:$F,"SI")=0,"",IF(LEFT($D28,1)="D","",IF(COUNTIFS('MAPA ASIENTOS'!$D:$D,CHAR(CODE(LEFT($D28,1))+1)&amp;MID($D28,2,10),'MAPA ASIENTOS'!$E:$E,"ASIGNABLE")&gt;0,CHAR(CODE(LEFT($D28,1))+1)&amp;MID($D28,2,10),""))))</x:f>
      </x:c>
      <x:c r="O28" s="61" t="str">
        <x:f>IF($N28&lt;&gt;"","RESERVADO EDECÁN/AYUDANTE","")</x:f>
      </x:c>
      <x:c r="P28" s="165" t="str">
        <x:f>IF(COUNTIFS('EDECANES AYUDANTES'!$C:$C,$J28,'EDECANES AYUDANTES'!$F:$F,"SI")=0,"",IF($D28="SIN ASIGNAR","Autoridad sin asiento asignado.",IF(LEFT($D28,1)="D","Sin fila posterior disponible.",IF($N28="","Silla posterior no asignable.","Silla posterior reservada automáticamente."))))</x:f>
      </x:c>
      <x:c r="Q28" s="166">
        <x:f>IFERROR(MATCH(ROWS($A$2:A28),MAESTRO!$P:$P,0),"")</x:f>
        <x:v>35</x:v>
      </x:c>
    </x:row>
    <x:row r="29">
      <x:c r="A29" s="166">
        <x:f>IF($Q29="","",ROWS($A$2:A29))</x:f>
        <x:v>28</x:v>
      </x:c>
      <x:c r="B29" s="166" t="str">
        <x:f>IF(OR($D29="",$D29="SIN ASIGNAR"),"",LEFT($D29,1))</x:f>
        <x:v>A</x:v>
      </x:c>
      <x:c r="C29" s="166" t="n">
        <x:f>IF(OR($D29="",$D29="SIN ASIGNAR"),"",VALUE(MID($D29,2,10)))</x:f>
        <x:v>23</x:v>
      </x:c>
      <x:c r="D29" s="166" t="str">
        <x:f>IF($Q29="","",IF($J29="Cabrera Salazar, Fernando","A25",IF($J29="Mery, Roxana","A26",IFERROR(INDEX('MAPA ASIENTOS'!$D$2:$D$145,AGGREGATE(15,6,(ROW('MAPA ASIENTOS'!$D$2:$D$145)-ROW('MAPA ASIENTOS'!$D$2)+1)/(('MAPA ASIENTOS'!$E$2:$E$145="ASIGNABLE")*(COUNTIF($D$1:D28,'MAPA ASIENTOS'!$D$2:$D$145)=0)*(COUNTIF($N$1:N28,'MAPA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29" s="166" t="n">
        <x:f>IF($Q29="","",INDEX(MAESTRO!$A:$A,$Q29))</x:f>
        <x:v>35</x:v>
      </x:c>
      <x:c r="F29" s="166" t="n">
        <x:f>IF($Q29="","",INDEX(MAESTRO!$B:$B,$Q29))</x:f>
        <x:v>35</x:v>
      </x:c>
      <x:c r="G29" s="166" t="str">
        <x:f>IF($Q29="","",INDEX(MAESTRO!$D:$D,$Q29))</x:f>
        <x:v>OPA</x:v>
      </x:c>
      <x:c r="H29" s="166" t="str">
        <x:f>IF($Q29="","",INDEX(MAESTRO!$E:$E,$Q29))</x:f>
        <x:v>Excelentísima</x:v>
      </x:c>
      <x:c r="I29" s="166" t="str">
        <x:f>IF($Q29="","",INDEX(MAESTRO!$F:$F,$Q29))</x:f>
        <x:v>VIP</x:v>
      </x:c>
      <x:c r="J29" s="165" t="str">
        <x:f>IF($Q29="","",INDEX(MAESTRO!$G:$G,$Q29))</x:f>
        <x:v>Jae Kim, Hak</x:v>
      </x:c>
      <x:c r="K29" s="165" t="str">
        <x:f>IF($Q29="","",INDEX(MAESTRO!$L:$L,$Q29))</x:f>
        <x:v>Embajadora de Corea en Chile</x:v>
      </x:c>
      <x:c r="L29" s="166" t="str">
        <x:f>IF($Q29="","",INDEX(MAESTRO!$K:$K,$Q29))</x:f>
        <x:v>Pendiente</x:v>
      </x:c>
      <x:c r="M29" s="165" t="str">
        <x:f>IF($Q29="","",INDEX(MAESTRO!$M:$M,$Q29))</x:f>
      </x:c>
      <x:c r="N29" s="61" t="str">
        <x:f>IF(OR($D29="",$D29="SIN ASIGNAR",$J29=""),"",IF(COUNTIFS('EDECANES AYUDANTES'!$C:$C,$J29,'EDECANES AYUDANTES'!$F:$F,"SI")=0,"",IF(LEFT($D29,1)="D","",IF(COUNTIFS('MAPA ASIENTOS'!$D:$D,CHAR(CODE(LEFT($D29,1))+1)&amp;MID($D29,2,10),'MAPA ASIENTOS'!$E:$E,"ASIGNABLE")&gt;0,CHAR(CODE(LEFT($D29,1))+1)&amp;MID($D29,2,10),""))))</x:f>
      </x:c>
      <x:c r="O29" s="61" t="str">
        <x:f>IF($N29&lt;&gt;"","RESERVADO EDECÁN/AYUDANTE","")</x:f>
      </x:c>
      <x:c r="P29" s="165" t="str">
        <x:f>IF(COUNTIFS('EDECANES AYUDANTES'!$C:$C,$J29,'EDECANES AYUDANTES'!$F:$F,"SI")=0,"",IF($D29="SIN ASIGNAR","Autoridad sin asiento asignado.",IF(LEFT($D29,1)="D","Sin fila posterior disponible.",IF($N29="","Silla posterior no asignable.","Silla posterior reservada automáticamente."))))</x:f>
      </x:c>
      <x:c r="Q29" s="166">
        <x:f>IFERROR(MATCH(ROWS($A$2:A29),MAESTRO!$P:$P,0),"")</x:f>
        <x:v>36</x:v>
      </x:c>
    </x:row>
    <x:row r="30">
      <x:c r="A30" s="166">
        <x:f>IF($Q30="","",ROWS($A$2:A30))</x:f>
        <x:v>29</x:v>
      </x:c>
      <x:c r="B30" s="166" t="str">
        <x:f>IF(OR($D30="",$D30="SIN ASIGNAR"),"",LEFT($D30,1))</x:f>
        <x:v>A</x:v>
      </x:c>
      <x:c r="C30" s="166" t="n">
        <x:f>IF(OR($D30="",$D30="SIN ASIGNAR"),"",VALUE(MID($D30,2,10)))</x:f>
        <x:v>23</x:v>
      </x:c>
      <x:c r="D30" s="166" t="str">
        <x:f>IF($Q30="","",IF($J30="Cabrera Salazar, Fernando","A25",IF($J30="Mery, Roxana","A26",IFERROR(INDEX('MAPA ASIENTOS'!$D$2:$D$145,AGGREGATE(15,6,(ROW('MAPA ASIENTOS'!$D$2:$D$145)-ROW('MAPA ASIENTOS'!$D$2)+1)/(('MAPA ASIENTOS'!$E$2:$E$145="ASIGNABLE")*(COUNTIF($D$1:D29,'MAPA ASIENTOS'!$D$2:$D$145)=0)*(COUNTIF($N$1:N29,'MAPA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30" s="166" t="n">
        <x:f>IF($Q30="","",INDEX(MAESTRO!$A:$A,$Q30))</x:f>
        <x:v>36</x:v>
      </x:c>
      <x:c r="F30" s="166" t="n">
        <x:f>IF($Q30="","",INDEX(MAESTRO!$B:$B,$Q30))</x:f>
        <x:v>36</x:v>
      </x:c>
      <x:c r="G30" s="166" t="str">
        <x:f>IF($Q30="","",INDEX(MAESTRO!$D:$D,$Q30))</x:f>
        <x:v>OPA</x:v>
      </x:c>
      <x:c r="H30" s="166" t="str">
        <x:f>IF($Q30="","",INDEX(MAESTRO!$E:$E,$Q30))</x:f>
        <x:v>Excelentísima</x:v>
      </x:c>
      <x:c r="I30" s="166" t="str">
        <x:f>IF($Q30="","",INDEX(MAESTRO!$F:$F,$Q30))</x:f>
        <x:v>VIP</x:v>
      </x:c>
      <x:c r="J30" s="165" t="str">
        <x:f>IF($Q30="","",INDEX(MAESTRO!$G:$G,$Q30))</x:f>
        <x:v>Moreno Rodriguez, Laura</x:v>
      </x:c>
      <x:c r="K30" s="165" t="str">
        <x:f>IF($Q30="","",INDEX(MAESTRO!$L:$L,$Q30))</x:f>
        <x:v>Embajadora de Mexico en Chile</x:v>
      </x:c>
      <x:c r="L30" s="166" t="str">
        <x:f>IF($Q30="","",INDEX(MAESTRO!$K:$K,$Q30))</x:f>
        <x:v>Pendiente</x:v>
      </x:c>
      <x:c r="M30" s="165" t="str">
        <x:f>IF($Q30="","",INDEX(MAESTRO!$M:$M,$Q30))</x:f>
      </x:c>
      <x:c r="N30" s="61" t="str">
        <x:f>IF(OR($D30="",$D30="SIN ASIGNAR",$J30=""),"",IF(COUNTIFS('EDECANES AYUDANTES'!$C:$C,$J30,'EDECANES AYUDANTES'!$F:$F,"SI")=0,"",IF(LEFT($D30,1)="D","",IF(COUNTIFS('MAPA ASIENTOS'!$D:$D,CHAR(CODE(LEFT($D30,1))+1)&amp;MID($D30,2,10),'MAPA ASIENTOS'!$E:$E,"ASIGNABLE")&gt;0,CHAR(CODE(LEFT($D30,1))+1)&amp;MID($D30,2,10),""))))</x:f>
      </x:c>
      <x:c r="O30" s="61" t="str">
        <x:f>IF($N30&lt;&gt;"","RESERVADO EDECÁN/AYUDANTE","")</x:f>
      </x:c>
      <x:c r="P30" s="165" t="str">
        <x:f>IF(COUNTIFS('EDECANES AYUDANTES'!$C:$C,$J30,'EDECANES AYUDANTES'!$F:$F,"SI")=0,"",IF($D30="SIN ASIGNAR","Autoridad sin asiento asignado.",IF(LEFT($D30,1)="D","Sin fila posterior disponible.",IF($N30="","Silla posterior no asignable.","Silla posterior reservada automáticamente."))))</x:f>
      </x:c>
      <x:c r="Q30" s="166">
        <x:f>IFERROR(MATCH(ROWS($A$2:A30),MAESTRO!$P:$P,0),"")</x:f>
        <x:v>37</x:v>
      </x:c>
    </x:row>
    <x:row r="31">
      <x:c r="A31" s="166">
        <x:f>IF($Q31="","",ROWS($A$2:A31))</x:f>
        <x:v>30</x:v>
      </x:c>
      <x:c r="B31" s="166" t="str">
        <x:f>IF(OR($D31="",$D31="SIN ASIGNAR"),"",LEFT($D31,1))</x:f>
        <x:v>A</x:v>
      </x:c>
      <x:c r="C31" s="166" t="n">
        <x:f>IF(OR($D31="",$D31="SIN ASIGNAR"),"",VALUE(MID($D31,2,10)))</x:f>
        <x:v>23</x:v>
      </x:c>
      <x:c r="D31" s="166" t="str">
        <x:f>IF($Q31="","",IF($J31="Cabrera Salazar, Fernando","A25",IF($J31="Mery, Roxana","A26",IFERROR(INDEX('MAPA ASIENTOS'!$D$2:$D$145,AGGREGATE(15,6,(ROW('MAPA ASIENTOS'!$D$2:$D$145)-ROW('MAPA ASIENTOS'!$D$2)+1)/(('MAPA ASIENTOS'!$E$2:$E$145="ASIGNABLE")*(COUNTIF($D$1:D30,'MAPA ASIENTOS'!$D$2:$D$145)=0)*(COUNTIF($N$1:N30,'MAPA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31" s="166" t="n">
        <x:f>IF($Q31="","",INDEX(MAESTRO!$A:$A,$Q31))</x:f>
        <x:v>38</x:v>
      </x:c>
      <x:c r="F31" s="166" t="n">
        <x:f>IF($Q31="","",INDEX(MAESTRO!$B:$B,$Q31))</x:f>
        <x:v>38</x:v>
      </x:c>
      <x:c r="G31" s="166" t="str">
        <x:f>IF($Q31="","",INDEX(MAESTRO!$D:$D,$Q31))</x:f>
        <x:v>OPA</x:v>
      </x:c>
      <x:c r="H31" s="166" t="str">
        <x:f>IF($Q31="","",INDEX(MAESTRO!$E:$E,$Q31))</x:f>
        <x:v>Excelentísima</x:v>
      </x:c>
      <x:c r="I31" s="166" t="str">
        <x:f>IF($Q31="","",INDEX(MAESTRO!$F:$F,$Q31))</x:f>
        <x:v>VIP</x:v>
      </x:c>
      <x:c r="J31" s="165" t="str">
        <x:f>IF($Q31="","",INDEX(MAESTRO!$G:$G,$Q31))</x:f>
        <x:v>Barrit Martin, Andrew James</x:v>
      </x:c>
      <x:c r="K31" s="165" t="str">
        <x:f>IF($Q31="","",INDEX(MAESTRO!$L:$L,$Q31))</x:f>
        <x:v>Embajador de Australia en Chile</x:v>
      </x:c>
      <x:c r="L31" s="166" t="str">
        <x:f>IF($Q31="","",INDEX(MAESTRO!$K:$K,$Q31))</x:f>
        <x:v>Pendiente</x:v>
      </x:c>
      <x:c r="M31" s="165" t="str">
        <x:f>IF($Q31="","",INDEX(MAESTRO!$M:$M,$Q31))</x:f>
      </x:c>
      <x:c r="N31" s="61" t="str">
        <x:f>IF(OR($D31="",$D31="SIN ASIGNAR",$J31=""),"",IF(COUNTIFS('EDECANES AYUDANTES'!$C:$C,$J31,'EDECANES AYUDANTES'!$F:$F,"SI")=0,"",IF(LEFT($D31,1)="D","",IF(COUNTIFS('MAPA ASIENTOS'!$D:$D,CHAR(CODE(LEFT($D31,1))+1)&amp;MID($D31,2,10),'MAPA ASIENTOS'!$E:$E,"ASIGNABLE")&gt;0,CHAR(CODE(LEFT($D31,1))+1)&amp;MID($D31,2,10),""))))</x:f>
      </x:c>
      <x:c r="O31" s="61" t="str">
        <x:f>IF($N31&lt;&gt;"","RESERVADO EDECÁN/AYUDANTE","")</x:f>
      </x:c>
      <x:c r="P31" s="165" t="str">
        <x:f>IF(COUNTIFS('EDECANES AYUDANTES'!$C:$C,$J31,'EDECANES AYUDANTES'!$F:$F,"SI")=0,"",IF($D31="SIN ASIGNAR","Autoridad sin asiento asignado.",IF(LEFT($D31,1)="D","Sin fila posterior disponible.",IF($N31="","Silla posterior no asignable.","Silla posterior reservada automáticamente."))))</x:f>
      </x:c>
      <x:c r="Q31" s="166">
        <x:f>IFERROR(MATCH(ROWS($A$2:A31),MAESTRO!$P:$P,0),"")</x:f>
        <x:v>39</x:v>
      </x:c>
    </x:row>
    <x:row r="32">
      <x:c r="A32" s="166">
        <x:f>IF($Q32="","",ROWS($A$2:A32))</x:f>
        <x:v>31</x:v>
      </x:c>
      <x:c r="B32" s="166" t="str">
        <x:f>IF(OR($D32="",$D32="SIN ASIGNAR"),"",LEFT($D32,1))</x:f>
        <x:v>A</x:v>
      </x:c>
      <x:c r="C32" s="166" t="n">
        <x:f>IF(OR($D32="",$D32="SIN ASIGNAR"),"",VALUE(MID($D32,2,10)))</x:f>
        <x:v>23</x:v>
      </x:c>
      <x:c r="D32" s="166" t="str">
        <x:f>IF($Q32="","",IF($J32="Cabrera Salazar, Fernando","A25",IF($J32="Mery, Roxana","A26",IFERROR(INDEX('MAPA ASIENTOS'!$D$2:$D$145,AGGREGATE(15,6,(ROW('MAPA ASIENTOS'!$D$2:$D$145)-ROW('MAPA ASIENTOS'!$D$2)+1)/(('MAPA ASIENTOS'!$E$2:$E$145="ASIGNABLE")*(COUNTIF($D$1:D31,'MAPA ASIENTOS'!$D$2:$D$145)=0)*(COUNTIF($N$1:N31,'MAPA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32" s="166" t="n">
        <x:f>IF($Q32="","",INDEX(MAESTRO!$A:$A,$Q32))</x:f>
        <x:v>39</x:v>
      </x:c>
      <x:c r="F32" s="166" t="n">
        <x:f>IF($Q32="","",INDEX(MAESTRO!$B:$B,$Q32))</x:f>
        <x:v>39</x:v>
      </x:c>
      <x:c r="G32" s="166" t="str">
        <x:f>IF($Q32="","",INDEX(MAESTRO!$D:$D,$Q32))</x:f>
        <x:v>OPA</x:v>
      </x:c>
      <x:c r="H32" s="166" t="str">
        <x:f>IF($Q32="","",INDEX(MAESTRO!$E:$E,$Q32))</x:f>
        <x:v>Excelentísima</x:v>
      </x:c>
      <x:c r="I32" s="166" t="str">
        <x:f>IF($Q32="","",INDEX(MAESTRO!$F:$F,$Q32))</x:f>
        <x:v>VIP</x:v>
      </x:c>
      <x:c r="J32" s="165" t="str">
        <x:f>IF($Q32="","",INDEX(MAESTRO!$G:$G,$Q32))</x:f>
        <x:v>Rogeau, Cyrille</x:v>
      </x:c>
      <x:c r="K32" s="165" t="str">
        <x:f>IF($Q32="","",INDEX(MAESTRO!$L:$L,$Q32))</x:f>
        <x:v>Embajador de Francia en Chile</x:v>
      </x:c>
      <x:c r="L32" s="166" t="str">
        <x:f>IF($Q32="","",INDEX(MAESTRO!$K:$K,$Q32))</x:f>
        <x:v>SI</x:v>
      </x:c>
      <x:c r="M32" s="165" t="str">
        <x:f>IF($Q32="","",INDEX(MAESTRO!$M:$M,$Q32))</x:f>
      </x:c>
      <x:c r="N32" s="61" t="str">
        <x:f>IF(OR($D32="",$D32="SIN ASIGNAR",$J32=""),"",IF(COUNTIFS('EDECANES AYUDANTES'!$C:$C,$J32,'EDECANES AYUDANTES'!$F:$F,"SI")=0,"",IF(LEFT($D32,1)="D","",IF(COUNTIFS('MAPA ASIENTOS'!$D:$D,CHAR(CODE(LEFT($D32,1))+1)&amp;MID($D32,2,10),'MAPA ASIENTOS'!$E:$E,"ASIGNABLE")&gt;0,CHAR(CODE(LEFT($D32,1))+1)&amp;MID($D32,2,10),""))))</x:f>
      </x:c>
      <x:c r="O32" s="61" t="str">
        <x:f>IF($N32&lt;&gt;"","RESERVADO EDECÁN/AYUDANTE","")</x:f>
      </x:c>
      <x:c r="P32" s="165" t="str">
        <x:f>IF(COUNTIFS('EDECANES AYUDANTES'!$C:$C,$J32,'EDECANES AYUDANTES'!$F:$F,"SI")=0,"",IF($D32="SIN ASIGNAR","Autoridad sin asiento asignado.",IF(LEFT($D32,1)="D","Sin fila posterior disponible.",IF($N32="","Silla posterior no asignable.","Silla posterior reservada automáticamente."))))</x:f>
      </x:c>
      <x:c r="Q32" s="166">
        <x:f>IFERROR(MATCH(ROWS($A$2:A32),MAESTRO!$P:$P,0),"")</x:f>
        <x:v>40</x:v>
      </x:c>
    </x:row>
    <x:row r="33">
      <x:c r="A33" s="166">
        <x:f>IF($Q33="","",ROWS($A$2:A33))</x:f>
        <x:v>32</x:v>
      </x:c>
      <x:c r="B33" s="166" t="str">
        <x:f>IF(OR($D33="",$D33="SIN ASIGNAR"),"",LEFT($D33,1))</x:f>
        <x:v>A</x:v>
      </x:c>
      <x:c r="C33" s="166" t="n">
        <x:f>IF(OR($D33="",$D33="SIN ASIGNAR"),"",VALUE(MID($D33,2,10)))</x:f>
        <x:v>23</x:v>
      </x:c>
      <x:c r="D33" s="166" t="str">
        <x:f>IF($Q33="","",IF($J33="Cabrera Salazar, Fernando","A25",IF($J33="Mery, Roxana","A26",IFERROR(INDEX('MAPA ASIENTOS'!$D$2:$D$145,AGGREGATE(15,6,(ROW('MAPA ASIENTOS'!$D$2:$D$145)-ROW('MAPA ASIENTOS'!$D$2)+1)/(('MAPA ASIENTOS'!$E$2:$E$145="ASIGNABLE")*(COUNTIF($D$1:D32,'MAPA ASIENTOS'!$D$2:$D$145)=0)*(COUNTIF($N$1:N32,'MAPA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33" s="166" t="n">
        <x:f>IF($Q33="","",INDEX(MAESTRO!$A:$A,$Q33))</x:f>
        <x:v>41</x:v>
      </x:c>
      <x:c r="F33" s="166" t="n">
        <x:f>IF($Q33="","",INDEX(MAESTRO!$B:$B,$Q33))</x:f>
        <x:v>41</x:v>
      </x:c>
      <x:c r="G33" s="166" t="str">
        <x:f>IF($Q33="","",INDEX(MAESTRO!$D:$D,$Q33))</x:f>
        <x:v>OPA</x:v>
      </x:c>
      <x:c r="H33" s="166" t="str">
        <x:f>IF($Q33="","",INDEX(MAESTRO!$E:$E,$Q33))</x:f>
        <x:v>Excelentísima</x:v>
      </x:c>
      <x:c r="I33" s="166" t="str">
        <x:f>IF($Q33="","",INDEX(MAESTRO!$F:$F,$Q33))</x:f>
        <x:v>VIP</x:v>
      </x:c>
      <x:c r="J33" s="165" t="str">
        <x:f>IF($Q33="","",INDEX(MAESTRO!$G:$G,$Q33))</x:f>
        <x:v>Ihsan Kiziltan, Ahmet</x:v>
      </x:c>
      <x:c r="K33" s="165" t="str">
        <x:f>IF($Q33="","",INDEX(MAESTRO!$L:$L,$Q33))</x:f>
        <x:v>Embajadora de Turquia en Chile</x:v>
      </x:c>
      <x:c r="L33" s="166" t="str">
        <x:f>IF($Q33="","",INDEX(MAESTRO!$K:$K,$Q33))</x:f>
        <x:v>Pendiente</x:v>
      </x:c>
      <x:c r="M33" s="165" t="str">
        <x:f>IF($Q33="","",INDEX(MAESTRO!$M:$M,$Q33))</x:f>
      </x:c>
      <x:c r="N33" s="61" t="str">
        <x:f>IF(OR($D33="",$D33="SIN ASIGNAR",$J33=""),"",IF(COUNTIFS('EDECANES AYUDANTES'!$C:$C,$J33,'EDECANES AYUDANTES'!$F:$F,"SI")=0,"",IF(LEFT($D33,1)="D","",IF(COUNTIFS('MAPA ASIENTOS'!$D:$D,CHAR(CODE(LEFT($D33,1))+1)&amp;MID($D33,2,10),'MAPA ASIENTOS'!$E:$E,"ASIGNABLE")&gt;0,CHAR(CODE(LEFT($D33,1))+1)&amp;MID($D33,2,10),""))))</x:f>
      </x:c>
      <x:c r="O33" s="61" t="str">
        <x:f>IF($N33&lt;&gt;"","RESERVADO EDECÁN/AYUDANTE","")</x:f>
      </x:c>
      <x:c r="P33" s="165" t="str">
        <x:f>IF(COUNTIFS('EDECANES AYUDANTES'!$C:$C,$J33,'EDECANES AYUDANTES'!$F:$F,"SI")=0,"",IF($D33="SIN ASIGNAR","Autoridad sin asiento asignado.",IF(LEFT($D33,1)="D","Sin fila posterior disponible.",IF($N33="","Silla posterior no asignable.","Silla posterior reservada automáticamente."))))</x:f>
      </x:c>
      <x:c r="Q33" s="166">
        <x:f>IFERROR(MATCH(ROWS($A$2:A33),MAESTRO!$P:$P,0),"")</x:f>
        <x:v>42</x:v>
      </x:c>
    </x:row>
    <x:row r="34">
      <x:c r="A34" s="166">
        <x:f>IF($Q34="","",ROWS($A$2:A34))</x:f>
        <x:v>33</x:v>
      </x:c>
      <x:c r="B34" s="166" t="str">
        <x:f>IF(OR($D34="",$D34="SIN ASIGNAR"),"",LEFT($D34,1))</x:f>
        <x:v>A</x:v>
      </x:c>
      <x:c r="C34" s="166" t="n">
        <x:f>IF(OR($D34="",$D34="SIN ASIGNAR"),"",VALUE(MID($D34,2,10)))</x:f>
        <x:v>23</x:v>
      </x:c>
      <x:c r="D34" s="166" t="str">
        <x:f>IF($Q34="","",IF($J34="Cabrera Salazar, Fernando","A25",IF($J34="Mery, Roxana","A26",IFERROR(INDEX('MAPA ASIENTOS'!$D$2:$D$145,AGGREGATE(15,6,(ROW('MAPA ASIENTOS'!$D$2:$D$145)-ROW('MAPA ASIENTOS'!$D$2)+1)/(('MAPA ASIENTOS'!$E$2:$E$145="ASIGNABLE")*(COUNTIF($D$1:D33,'MAPA ASIENTOS'!$D$2:$D$145)=0)*(COUNTIF($N$1:N33,'MAPA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34" s="166" t="n">
        <x:f>IF($Q34="","",INDEX(MAESTRO!$A:$A,$Q34))</x:f>
        <x:v>43</x:v>
      </x:c>
      <x:c r="F34" s="166" t="n">
        <x:f>IF($Q34="","",INDEX(MAESTRO!$B:$B,$Q34))</x:f>
        <x:v>43</x:v>
      </x:c>
      <x:c r="G34" s="166" t="str">
        <x:f>IF($Q34="","",INDEX(MAESTRO!$D:$D,$Q34))</x:f>
        <x:v>OPA</x:v>
      </x:c>
      <x:c r="H34" s="166" t="str">
        <x:f>IF($Q34="","",INDEX(MAESTRO!$E:$E,$Q34))</x:f>
        <x:v>Excelentísima</x:v>
      </x:c>
      <x:c r="I34" s="166" t="str">
        <x:f>IF($Q34="","",INDEX(MAESTRO!$F:$F,$Q34))</x:f>
        <x:v>VIP</x:v>
      </x:c>
      <x:c r="J34" s="165" t="str">
        <x:f>IF($Q34="","",INDEX(MAESTRO!$G:$G,$Q34))</x:f>
        <x:v>Guanumen Parra, Sebastián</x:v>
      </x:c>
      <x:c r="K34" s="165" t="str">
        <x:f>IF($Q34="","",INDEX(MAESTRO!$L:$L,$Q34))</x:f>
        <x:v>Embajador de Colombia en Chile</x:v>
      </x:c>
      <x:c r="L34" s="166" t="str">
        <x:f>IF($Q34="","",INDEX(MAESTRO!$K:$K,$Q34))</x:f>
        <x:v>Pendiente</x:v>
      </x:c>
      <x:c r="M34" s="165" t="str">
        <x:f>IF($Q34="","",INDEX(MAESTRO!$M:$M,$Q34))</x:f>
      </x:c>
      <x:c r="N34" s="61" t="str">
        <x:f>IF(OR($D34="",$D34="SIN ASIGNAR",$J34=""),"",IF(COUNTIFS('EDECANES AYUDANTES'!$C:$C,$J34,'EDECANES AYUDANTES'!$F:$F,"SI")=0,"",IF(LEFT($D34,1)="D","",IF(COUNTIFS('MAPA ASIENTOS'!$D:$D,CHAR(CODE(LEFT($D34,1))+1)&amp;MID($D34,2,10),'MAPA ASIENTOS'!$E:$E,"ASIGNABLE")&gt;0,CHAR(CODE(LEFT($D34,1))+1)&amp;MID($D34,2,10),""))))</x:f>
      </x:c>
      <x:c r="O34" s="61" t="str">
        <x:f>IF($N34&lt;&gt;"","RESERVADO EDECÁN/AYUDANTE","")</x:f>
      </x:c>
      <x:c r="P34" s="165" t="str">
        <x:f>IF(COUNTIFS('EDECANES AYUDANTES'!$C:$C,$J34,'EDECANES AYUDANTES'!$F:$F,"SI")=0,"",IF($D34="SIN ASIGNAR","Autoridad sin asiento asignado.",IF(LEFT($D34,1)="D","Sin fila posterior disponible.",IF($N34="","Silla posterior no asignable.","Silla posterior reservada automáticamente."))))</x:f>
      </x:c>
      <x:c r="Q34" s="166">
        <x:f>IFERROR(MATCH(ROWS($A$2:A34),MAESTRO!$P:$P,0),"")</x:f>
        <x:v>44</x:v>
      </x:c>
    </x:row>
    <x:row r="35">
      <x:c r="A35" s="166">
        <x:f>IF($Q35="","",ROWS($A$2:A35))</x:f>
        <x:v>34</x:v>
      </x:c>
      <x:c r="B35" s="166" t="str">
        <x:f>IF(OR($D35="",$D35="SIN ASIGNAR"),"",LEFT($D35,1))</x:f>
        <x:v>A</x:v>
      </x:c>
      <x:c r="C35" s="166" t="n">
        <x:f>IF(OR($D35="",$D35="SIN ASIGNAR"),"",VALUE(MID($D35,2,10)))</x:f>
        <x:v>23</x:v>
      </x:c>
      <x:c r="D35" s="166" t="str">
        <x:f>IF($Q35="","",IF($J35="Cabrera Salazar, Fernando","A25",IF($J35="Mery, Roxana","A26",IFERROR(INDEX('MAPA ASIENTOS'!$D$2:$D$145,AGGREGATE(15,6,(ROW('MAPA ASIENTOS'!$D$2:$D$145)-ROW('MAPA ASIENTOS'!$D$2)+1)/(('MAPA ASIENTOS'!$E$2:$E$145="ASIGNABLE")*(COUNTIF($D$1:D34,'MAPA ASIENTOS'!$D$2:$D$145)=0)*(COUNTIF($N$1:N34,'MAPA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35" s="166" t="n">
        <x:f>IF($Q35="","",INDEX(MAESTRO!$A:$A,$Q35))</x:f>
        <x:v>44</x:v>
      </x:c>
      <x:c r="F35" s="166" t="n">
        <x:f>IF($Q35="","",INDEX(MAESTRO!$B:$B,$Q35))</x:f>
        <x:v>44</x:v>
      </x:c>
      <x:c r="G35" s="166" t="str">
        <x:f>IF($Q35="","",INDEX(MAESTRO!$D:$D,$Q35))</x:f>
        <x:v>OPA</x:v>
      </x:c>
      <x:c r="H35" s="166" t="str">
        <x:f>IF($Q35="","",INDEX(MAESTRO!$E:$E,$Q35))</x:f>
        <x:v>Excelentísima</x:v>
      </x:c>
      <x:c r="I35" s="166" t="str">
        <x:f>IF($Q35="","",INDEX(MAESTRO!$F:$F,$Q35))</x:f>
        <x:v>VIP</x:v>
      </x:c>
      <x:c r="J35" s="165" t="str">
        <x:f>IF($Q35="","",INDEX(MAESTRO!$G:$G,$Q35))</x:f>
        <x:v>Guay Guay, Karolina Linda</x:v>
      </x:c>
      <x:c r="K35" s="165" t="str">
        <x:f>IF($Q35="","",INDEX(MAESTRO!$L:$L,$Q35))</x:f>
        <x:v>Embajadora de Canadá en Chile</x:v>
      </x:c>
      <x:c r="L35" s="166" t="str">
        <x:f>IF($Q35="","",INDEX(MAESTRO!$K:$K,$Q35))</x:f>
        <x:v>SI</x:v>
      </x:c>
      <x:c r="M35" s="165" t="str">
        <x:f>IF($Q35="","",INDEX(MAESTRO!$M:$M,$Q35))</x:f>
      </x:c>
      <x:c r="N35" s="61" t="str">
        <x:f>IF(OR($D35="",$D35="SIN ASIGNAR",$J35=""),"",IF(COUNTIFS('EDECANES AYUDANTES'!$C:$C,$J35,'EDECANES AYUDANTES'!$F:$F,"SI")=0,"",IF(LEFT($D35,1)="D","",IF(COUNTIFS('MAPA ASIENTOS'!$D:$D,CHAR(CODE(LEFT($D35,1))+1)&amp;MID($D35,2,10),'MAPA ASIENTOS'!$E:$E,"ASIGNABLE")&gt;0,CHAR(CODE(LEFT($D35,1))+1)&amp;MID($D35,2,10),""))))</x:f>
      </x:c>
      <x:c r="O35" s="61" t="str">
        <x:f>IF($N35&lt;&gt;"","RESERVADO EDECÁN/AYUDANTE","")</x:f>
      </x:c>
      <x:c r="P35" s="165" t="str">
        <x:f>IF(COUNTIFS('EDECANES AYUDANTES'!$C:$C,$J35,'EDECANES AYUDANTES'!$F:$F,"SI")=0,"",IF($D35="SIN ASIGNAR","Autoridad sin asiento asignado.",IF(LEFT($D35,1)="D","Sin fila posterior disponible.",IF($N35="","Silla posterior no asignable.","Silla posterior reservada automáticamente."))))</x:f>
      </x:c>
      <x:c r="Q35" s="166">
        <x:f>IFERROR(MATCH(ROWS($A$2:A35),MAESTRO!$P:$P,0),"")</x:f>
        <x:v>45</x:v>
      </x:c>
    </x:row>
    <x:row r="36">
      <x:c r="A36" s="166">
        <x:f>IF($Q36="","",ROWS($A$2:A36))</x:f>
        <x:v>35</x:v>
      </x:c>
      <x:c r="B36" s="166" t="str">
        <x:f>IF(OR($D36="",$D36="SIN ASIGNAR"),"",LEFT($D36,1))</x:f>
        <x:v>A</x:v>
      </x:c>
      <x:c r="C36" s="166" t="n">
        <x:f>IF(OR($D36="",$D36="SIN ASIGNAR"),"",VALUE(MID($D36,2,10)))</x:f>
        <x:v>23</x:v>
      </x:c>
      <x:c r="D36" s="166" t="str">
        <x:f>IF($Q36="","",IF($J36="Cabrera Salazar, Fernando","A25",IF($J36="Mery, Roxana","A26",IFERROR(INDEX('MAPA ASIENTOS'!$D$2:$D$145,AGGREGATE(15,6,(ROW('MAPA ASIENTOS'!$D$2:$D$145)-ROW('MAPA ASIENTOS'!$D$2)+1)/(('MAPA ASIENTOS'!$E$2:$E$145="ASIGNABLE")*(COUNTIF($D$1:D35,'MAPA ASIENTOS'!$D$2:$D$145)=0)*(COUNTIF($N$1:N35,'MAPA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36" s="166" t="n">
        <x:f>IF($Q36="","",INDEX(MAESTRO!$A:$A,$Q36))</x:f>
        <x:v>45</x:v>
      </x:c>
      <x:c r="F36" s="166" t="n">
        <x:f>IF($Q36="","",INDEX(MAESTRO!$B:$B,$Q36))</x:f>
        <x:v>45</x:v>
      </x:c>
      <x:c r="G36" s="166" t="str">
        <x:f>IF($Q36="","",INDEX(MAESTRO!$D:$D,$Q36))</x:f>
        <x:v>OPA</x:v>
      </x:c>
      <x:c r="H36" s="166" t="str">
        <x:f>IF($Q36="","",INDEX(MAESTRO!$E:$E,$Q36))</x:f>
        <x:v>Excelentísima</x:v>
      </x:c>
      <x:c r="I36" s="166" t="str">
        <x:f>IF($Q36="","",INDEX(MAESTRO!$F:$F,$Q36))</x:f>
        <x:v>VIP</x:v>
      </x:c>
      <x:c r="J36" s="165" t="str">
        <x:f>IF($Q36="","",INDEX(MAESTRO!$G:$G,$Q36))</x:f>
        <x:v>Pollen Nilsen, Per</x:v>
      </x:c>
      <x:c r="K36" s="165" t="str">
        <x:f>IF($Q36="","",INDEX(MAESTRO!$L:$L,$Q36))</x:f>
        <x:v>Embajador de Noruega en Chile</x:v>
      </x:c>
      <x:c r="L36" s="166" t="str">
        <x:f>IF($Q36="","",INDEX(MAESTRO!$K:$K,$Q36))</x:f>
        <x:v>Pendiente</x:v>
      </x:c>
      <x:c r="M36" s="165" t="str">
        <x:f>IF($Q36="","",INDEX(MAESTRO!$M:$M,$Q36))</x:f>
      </x:c>
      <x:c r="N36" s="61" t="str">
        <x:f>IF(OR($D36="",$D36="SIN ASIGNAR",$J36=""),"",IF(COUNTIFS('EDECANES AYUDANTES'!$C:$C,$J36,'EDECANES AYUDANTES'!$F:$F,"SI")=0,"",IF(LEFT($D36,1)="D","",IF(COUNTIFS('MAPA ASIENTOS'!$D:$D,CHAR(CODE(LEFT($D36,1))+1)&amp;MID($D36,2,10),'MAPA ASIENTOS'!$E:$E,"ASIGNABLE")&gt;0,CHAR(CODE(LEFT($D36,1))+1)&amp;MID($D36,2,10),""))))</x:f>
      </x:c>
      <x:c r="O36" s="61" t="str">
        <x:f>IF($N36&lt;&gt;"","RESERVADO EDECÁN/AYUDANTE","")</x:f>
      </x:c>
      <x:c r="P36" s="165" t="str">
        <x:f>IF(COUNTIFS('EDECANES AYUDANTES'!$C:$C,$J36,'EDECANES AYUDANTES'!$F:$F,"SI")=0,"",IF($D36="SIN ASIGNAR","Autoridad sin asiento asignado.",IF(LEFT($D36,1)="D","Sin fila posterior disponible.",IF($N36="","Silla posterior no asignable.","Silla posterior reservada automáticamente."))))</x:f>
      </x:c>
      <x:c r="Q36" s="166">
        <x:f>IFERROR(MATCH(ROWS($A$2:A36),MAESTRO!$P:$P,0),"")</x:f>
        <x:v>46</x:v>
      </x:c>
    </x:row>
    <x:row r="37">
      <x:c r="A37" s="166">
        <x:f>IF($Q37="","",ROWS($A$2:A37))</x:f>
        <x:v>36</x:v>
      </x:c>
      <x:c r="B37" s="166" t="str">
        <x:f>IF(OR($D37="",$D37="SIN ASIGNAR"),"",LEFT($D37,1))</x:f>
        <x:v>A</x:v>
      </x:c>
      <x:c r="C37" s="166" t="n">
        <x:f>IF(OR($D37="",$D37="SIN ASIGNAR"),"",VALUE(MID($D37,2,10)))</x:f>
        <x:v>23</x:v>
      </x:c>
      <x:c r="D37" s="166" t="str">
        <x:f>IF($Q37="","",IF($J37="Cabrera Salazar, Fernando","A25",IF($J37="Mery, Roxana","A26",IFERROR(INDEX('MAPA ASIENTOS'!$D$2:$D$145,AGGREGATE(15,6,(ROW('MAPA ASIENTOS'!$D$2:$D$145)-ROW('MAPA ASIENTOS'!$D$2)+1)/(('MAPA ASIENTOS'!$E$2:$E$145="ASIGNABLE")*(COUNTIF($D$1:D36,'MAPA ASIENTOS'!$D$2:$D$145)=0)*(COUNTIF($N$1:N36,'MAPA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37" s="166" t="n">
        <x:f>IF($Q37="","",INDEX(MAESTRO!$A:$A,$Q37))</x:f>
        <x:v>46</x:v>
      </x:c>
      <x:c r="F37" s="166" t="n">
        <x:f>IF($Q37="","",INDEX(MAESTRO!$B:$B,$Q37))</x:f>
        <x:v>46</x:v>
      </x:c>
      <x:c r="G37" s="166" t="str">
        <x:f>IF($Q37="","",INDEX(MAESTRO!$D:$D,$Q37))</x:f>
        <x:v>OPA</x:v>
      </x:c>
      <x:c r="H37" s="166" t="str">
        <x:f>IF($Q37="","",INDEX(MAESTRO!$E:$E,$Q37))</x:f>
        <x:v>Excelentísima</x:v>
      </x:c>
      <x:c r="I37" s="166" t="str">
        <x:f>IF($Q37="","",INDEX(MAESTRO!$F:$F,$Q37))</x:f>
        <x:v>VIP</x:v>
      </x:c>
      <x:c r="J37" s="165" t="str">
        <x:f>IF($Q37="","",INDEX(MAESTRO!$G:$G,$Q37))</x:f>
        <x:v>Rocanova Rodríguez, Ana Inés</x:v>
      </x:c>
      <x:c r="K37" s="165" t="str">
        <x:f>IF($Q37="","",INDEX(MAESTRO!$L:$L,$Q37))</x:f>
        <x:v>Embajadora de la República Oriental del Uruguay en Chile</x:v>
      </x:c>
      <x:c r="L37" s="166" t="str">
        <x:f>IF($Q37="","",INDEX(MAESTRO!$K:$K,$Q37))</x:f>
        <x:v>Pendiente</x:v>
      </x:c>
      <x:c r="M37" s="165" t="str">
        <x:f>IF($Q37="","",INDEX(MAESTRO!$M:$M,$Q37))</x:f>
      </x:c>
      <x:c r="N37" s="61" t="str">
        <x:f>IF(OR($D37="",$D37="SIN ASIGNAR",$J37=""),"",IF(COUNTIFS('EDECANES AYUDANTES'!$C:$C,$J37,'EDECANES AYUDANTES'!$F:$F,"SI")=0,"",IF(LEFT($D37,1)="D","",IF(COUNTIFS('MAPA ASIENTOS'!$D:$D,CHAR(CODE(LEFT($D37,1))+1)&amp;MID($D37,2,10),'MAPA ASIENTOS'!$E:$E,"ASIGNABLE")&gt;0,CHAR(CODE(LEFT($D37,1))+1)&amp;MID($D37,2,10),""))))</x:f>
      </x:c>
      <x:c r="O37" s="61" t="str">
        <x:f>IF($N37&lt;&gt;"","RESERVADO EDECÁN/AYUDANTE","")</x:f>
      </x:c>
      <x:c r="P37" s="165" t="str">
        <x:f>IF(COUNTIFS('EDECANES AYUDANTES'!$C:$C,$J37,'EDECANES AYUDANTES'!$F:$F,"SI")=0,"",IF($D37="SIN ASIGNAR","Autoridad sin asiento asignado.",IF(LEFT($D37,1)="D","Sin fila posterior disponible.",IF($N37="","Silla posterior no asignable.","Silla posterior reservada automáticamente."))))</x:f>
      </x:c>
      <x:c r="Q37" s="166">
        <x:f>IFERROR(MATCH(ROWS($A$2:A37),MAESTRO!$P:$P,0),"")</x:f>
        <x:v>47</x:v>
      </x:c>
    </x:row>
    <x:row r="38">
      <x:c r="A38" s="166">
        <x:f>IF($Q38="","",ROWS($A$2:A38))</x:f>
        <x:v>37</x:v>
      </x:c>
      <x:c r="B38" s="166" t="str">
        <x:f>IF(OR($D38="",$D38="SIN ASIGNAR"),"",LEFT($D38,1))</x:f>
        <x:v>A</x:v>
      </x:c>
      <x:c r="C38" s="166" t="n">
        <x:f>IF(OR($D38="",$D38="SIN ASIGNAR"),"",VALUE(MID($D38,2,10)))</x:f>
        <x:v>23</x:v>
      </x:c>
      <x:c r="D38" s="166" t="str">
        <x:f>IF($Q38="","",IF($J38="Cabrera Salazar, Fernando","A25",IF($J38="Mery, Roxana","A26",IFERROR(INDEX('MAPA ASIENTOS'!$D$2:$D$145,AGGREGATE(15,6,(ROW('MAPA ASIENTOS'!$D$2:$D$145)-ROW('MAPA ASIENTOS'!$D$2)+1)/(('MAPA ASIENTOS'!$E$2:$E$145="ASIGNABLE")*(COUNTIF($D$1:D37,'MAPA ASIENTOS'!$D$2:$D$145)=0)*(COUNTIF($N$1:N37,'MAPA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38" s="166" t="n">
        <x:f>IF($Q38="","",INDEX(MAESTRO!$A:$A,$Q38))</x:f>
        <x:v>47</x:v>
      </x:c>
      <x:c r="F38" s="166" t="n">
        <x:f>IF($Q38="","",INDEX(MAESTRO!$B:$B,$Q38))</x:f>
        <x:v>47</x:v>
      </x:c>
      <x:c r="G38" s="166" t="str">
        <x:f>IF($Q38="","",INDEX(MAESTRO!$D:$D,$Q38))</x:f>
        <x:v>OPA</x:v>
      </x:c>
      <x:c r="H38" s="166" t="str">
        <x:f>IF($Q38="","",INDEX(MAESTRO!$E:$E,$Q38))</x:f>
        <x:v>Excelentísima</x:v>
      </x:c>
      <x:c r="I38" s="166" t="str">
        <x:f>IF($Q38="","",INDEX(MAESTRO!$F:$F,$Q38))</x:f>
        <x:v>VIP</x:v>
      </x:c>
      <x:c r="J38" s="165" t="str">
        <x:f>IF($Q38="","",INDEX(MAESTRO!$G:$G,$Q38))</x:f>
        <x:v>Schaapveld E/v Merks, Elke</x:v>
      </x:c>
      <x:c r="K38" s="165" t="str">
        <x:f>IF($Q38="","",INDEX(MAESTRO!$L:$L,$Q38))</x:f>
        <x:v>Embajadora de los Países Bajos en Chile</x:v>
      </x:c>
      <x:c r="L38" s="166" t="str">
        <x:f>IF($Q38="","",INDEX(MAESTRO!$K:$K,$Q38))</x:f>
        <x:v>Pendiente</x:v>
      </x:c>
      <x:c r="M38" s="165" t="str">
        <x:f>IF($Q38="","",INDEX(MAESTRO!$M:$M,$Q38))</x:f>
      </x:c>
      <x:c r="N38" s="61" t="str">
        <x:f>IF(OR($D38="",$D38="SIN ASIGNAR",$J38=""),"",IF(COUNTIFS('EDECANES AYUDANTES'!$C:$C,$J38,'EDECANES AYUDANTES'!$F:$F,"SI")=0,"",IF(LEFT($D38,1)="D","",IF(COUNTIFS('MAPA ASIENTOS'!$D:$D,CHAR(CODE(LEFT($D38,1))+1)&amp;MID($D38,2,10),'MAPA ASIENTOS'!$E:$E,"ASIGNABLE")&gt;0,CHAR(CODE(LEFT($D38,1))+1)&amp;MID($D38,2,10),""))))</x:f>
      </x:c>
      <x:c r="O38" s="61" t="str">
        <x:f>IF($N38&lt;&gt;"","RESERVADO EDECÁN/AYUDANTE","")</x:f>
      </x:c>
      <x:c r="P38" s="165" t="str">
        <x:f>IF(COUNTIFS('EDECANES AYUDANTES'!$C:$C,$J38,'EDECANES AYUDANTES'!$F:$F,"SI")=0,"",IF($D38="SIN ASIGNAR","Autoridad sin asiento asignado.",IF(LEFT($D38,1)="D","Sin fila posterior disponible.",IF($N38="","Silla posterior no asignable.","Silla posterior reservada automáticamente."))))</x:f>
      </x:c>
      <x:c r="Q38" s="166">
        <x:f>IFERROR(MATCH(ROWS($A$2:A38),MAESTRO!$P:$P,0),"")</x:f>
        <x:v>48</x:v>
      </x:c>
    </x:row>
    <x:row r="39">
      <x:c r="A39" s="166">
        <x:f>IF($Q39="","",ROWS($A$2:A39))</x:f>
        <x:v>38</x:v>
      </x:c>
      <x:c r="B39" s="166" t="str">
        <x:f>IF(OR($D39="",$D39="SIN ASIGNAR"),"",LEFT($D39,1))</x:f>
        <x:v>A</x:v>
      </x:c>
      <x:c r="C39" s="166" t="n">
        <x:f>IF(OR($D39="",$D39="SIN ASIGNAR"),"",VALUE(MID($D39,2,10)))</x:f>
        <x:v>23</x:v>
      </x:c>
      <x:c r="D39" s="166" t="str">
        <x:f>IF($Q39="","",IF($J39="Cabrera Salazar, Fernando","A25",IF($J39="Mery, Roxana","A26",IFERROR(INDEX('MAPA ASIENTOS'!$D$2:$D$145,AGGREGATE(15,6,(ROW('MAPA ASIENTOS'!$D$2:$D$145)-ROW('MAPA ASIENTOS'!$D$2)+1)/(('MAPA ASIENTOS'!$E$2:$E$145="ASIGNABLE")*(COUNTIF($D$1:D38,'MAPA ASIENTOS'!$D$2:$D$145)=0)*(COUNTIF($N$1:N38,'MAPA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39" s="166" t="n">
        <x:f>IF($Q39="","",INDEX(MAESTRO!$A:$A,$Q39))</x:f>
        <x:v>48</x:v>
      </x:c>
      <x:c r="F39" s="166" t="n">
        <x:f>IF($Q39="","",INDEX(MAESTRO!$B:$B,$Q39))</x:f>
        <x:v>48</x:v>
      </x:c>
      <x:c r="G39" s="166" t="str">
        <x:f>IF($Q39="","",INDEX(MAESTRO!$D:$D,$Q39))</x:f>
        <x:v>OPA</x:v>
      </x:c>
      <x:c r="H39" s="166" t="str">
        <x:f>IF($Q39="","",INDEX(MAESTRO!$E:$E,$Q39))</x:f>
        <x:v>Excelentísima</x:v>
      </x:c>
      <x:c r="I39" s="166" t="str">
        <x:f>IF($Q39="","",INDEX(MAESTRO!$F:$F,$Q39))</x:f>
        <x:v>VIP</x:v>
      </x:c>
      <x:c r="J39" s="165" t="str">
        <x:f>IF($Q39="","",INDEX(MAESTRO!$G:$G,$Q39))</x:f>
        <x:v>Andrade Abdo, Lotty Farah</x:v>
      </x:c>
      <x:c r="K39" s="165" t="str">
        <x:f>IF($Q39="","",INDEX(MAESTRO!$L:$L,$Q39))</x:f>
        <x:v>Embajadora de Ecuador en Chile</x:v>
      </x:c>
      <x:c r="L39" s="166" t="str">
        <x:f>IF($Q39="","",INDEX(MAESTRO!$K:$K,$Q39))</x:f>
        <x:v>Pendiente</x:v>
      </x:c>
      <x:c r="M39" s="165" t="str">
        <x:f>IF($Q39="","",INDEX(MAESTRO!$M:$M,$Q39))</x:f>
      </x:c>
      <x:c r="N39" s="61" t="str">
        <x:f>IF(OR($D39="",$D39="SIN ASIGNAR",$J39=""),"",IF(COUNTIFS('EDECANES AYUDANTES'!$C:$C,$J39,'EDECANES AYUDANTES'!$F:$F,"SI")=0,"",IF(LEFT($D39,1)="D","",IF(COUNTIFS('MAPA ASIENTOS'!$D:$D,CHAR(CODE(LEFT($D39,1))+1)&amp;MID($D39,2,10),'MAPA ASIENTOS'!$E:$E,"ASIGNABLE")&gt;0,CHAR(CODE(LEFT($D39,1))+1)&amp;MID($D39,2,10),""))))</x:f>
      </x:c>
      <x:c r="O39" s="61" t="str">
        <x:f>IF($N39&lt;&gt;"","RESERVADO EDECÁN/AYUDANTE","")</x:f>
      </x:c>
      <x:c r="P39" s="165" t="str">
        <x:f>IF(COUNTIFS('EDECANES AYUDANTES'!$C:$C,$J39,'EDECANES AYUDANTES'!$F:$F,"SI")=0,"",IF($D39="SIN ASIGNAR","Autoridad sin asiento asignado.",IF(LEFT($D39,1)="D","Sin fila posterior disponible.",IF($N39="","Silla posterior no asignable.","Silla posterior reservada automáticamente."))))</x:f>
      </x:c>
      <x:c r="Q39" s="166">
        <x:f>IFERROR(MATCH(ROWS($A$2:A39),MAESTRO!$P:$P,0),"")</x:f>
        <x:v>49</x:v>
      </x:c>
    </x:row>
    <x:row r="40">
      <x:c r="A40" s="166">
        <x:f>IF($Q40="","",ROWS($A$2:A40))</x:f>
        <x:v>39</x:v>
      </x:c>
      <x:c r="B40" s="166" t="str">
        <x:f>IF(OR($D40="",$D40="SIN ASIGNAR"),"",LEFT($D40,1))</x:f>
        <x:v>A</x:v>
      </x:c>
      <x:c r="C40" s="166" t="n">
        <x:f>IF(OR($D40="",$D40="SIN ASIGNAR"),"",VALUE(MID($D40,2,10)))</x:f>
        <x:v>23</x:v>
      </x:c>
      <x:c r="D40" s="166" t="str">
        <x:f>IF($Q40="","",IF($J40="Cabrera Salazar, Fernando","A25",IF($J40="Mery, Roxana","A26",IFERROR(INDEX('MAPA ASIENTOS'!$D$2:$D$145,AGGREGATE(15,6,(ROW('MAPA ASIENTOS'!$D$2:$D$145)-ROW('MAPA ASIENTOS'!$D$2)+1)/(('MAPA ASIENTOS'!$E$2:$E$145="ASIGNABLE")*(COUNTIF($D$1:D39,'MAPA ASIENTOS'!$D$2:$D$145)=0)*(COUNTIF($N$1:N39,'MAPA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40" s="166" t="n">
        <x:f>IF($Q40="","",INDEX(MAESTRO!$A:$A,$Q40))</x:f>
        <x:v>49</x:v>
      </x:c>
      <x:c r="F40" s="166" t="n">
        <x:f>IF($Q40="","",INDEX(MAESTRO!$B:$B,$Q40))</x:f>
        <x:v>49</x:v>
      </x:c>
      <x:c r="G40" s="166" t="str">
        <x:f>IF($Q40="","",INDEX(MAESTRO!$D:$D,$Q40))</x:f>
        <x:v>OPA</x:v>
      </x:c>
      <x:c r="H40" s="166" t="str">
        <x:f>IF($Q40="","",INDEX(MAESTRO!$E:$E,$Q40))</x:f>
        <x:v>Excelentísima</x:v>
      </x:c>
      <x:c r="I40" s="166" t="str">
        <x:f>IF($Q40="","",INDEX(MAESTRO!$F:$F,$Q40))</x:f>
        <x:v>VIP</x:v>
      </x:c>
      <x:c r="J40" s="165" t="str">
        <x:f>IF($Q40="","",INDEX(MAESTRO!$G:$G,$Q40))</x:f>
        <x:v>Camino Cannock, Peter</x:v>
      </x:c>
      <x:c r="K40" s="165" t="str">
        <x:f>IF($Q40="","",INDEX(MAESTRO!$L:$L,$Q40))</x:f>
        <x:v>Embajador de Perú en Chile</x:v>
      </x:c>
      <x:c r="L40" s="166" t="str">
        <x:f>IF($Q40="","",INDEX(MAESTRO!$K:$K,$Q40))</x:f>
        <x:v>Pendiente</x:v>
      </x:c>
      <x:c r="M40" s="165" t="str">
        <x:f>IF($Q40="","",INDEX(MAESTRO!$M:$M,$Q40))</x:f>
      </x:c>
      <x:c r="N40" s="61" t="str">
        <x:f>IF(OR($D40="",$D40="SIN ASIGNAR",$J40=""),"",IF(COUNTIFS('EDECANES AYUDANTES'!$C:$C,$J40,'EDECANES AYUDANTES'!$F:$F,"SI")=0,"",IF(LEFT($D40,1)="D","",IF(COUNTIFS('MAPA ASIENTOS'!$D:$D,CHAR(CODE(LEFT($D40,1))+1)&amp;MID($D40,2,10),'MAPA ASIENTOS'!$E:$E,"ASIGNABLE")&gt;0,CHAR(CODE(LEFT($D40,1))+1)&amp;MID($D40,2,10),""))))</x:f>
      </x:c>
      <x:c r="O40" s="61" t="str">
        <x:f>IF($N40&lt;&gt;"","RESERVADO EDECÁN/AYUDANTE","")</x:f>
      </x:c>
      <x:c r="P40" s="165" t="str">
        <x:f>IF(COUNTIFS('EDECANES AYUDANTES'!$C:$C,$J40,'EDECANES AYUDANTES'!$F:$F,"SI")=0,"",IF($D40="SIN ASIGNAR","Autoridad sin asiento asignado.",IF(LEFT($D40,1)="D","Sin fila posterior disponible.",IF($N40="","Silla posterior no asignable.","Silla posterior reservada automáticamente."))))</x:f>
      </x:c>
      <x:c r="Q40" s="166">
        <x:f>IFERROR(MATCH(ROWS($A$2:A40),MAESTRO!$P:$P,0),"")</x:f>
        <x:v>50</x:v>
      </x:c>
    </x:row>
    <x:row r="41">
      <x:c r="A41" s="166">
        <x:f>IF($Q41="","",ROWS($A$2:A41))</x:f>
        <x:v>40</x:v>
      </x:c>
      <x:c r="B41" s="166" t="str">
        <x:f>IF(OR($D41="",$D41="SIN ASIGNAR"),"",LEFT($D41,1))</x:f>
        <x:v>A</x:v>
      </x:c>
      <x:c r="C41" s="166" t="n">
        <x:f>IF(OR($D41="",$D41="SIN ASIGNAR"),"",VALUE(MID($D41,2,10)))</x:f>
        <x:v>23</x:v>
      </x:c>
      <x:c r="D41" s="166" t="str">
        <x:f>IF($Q41="","",IF($J41="Cabrera Salazar, Fernando","A25",IF($J41="Mery, Roxana","A26",IFERROR(INDEX('MAPA ASIENTOS'!$D$2:$D$145,AGGREGATE(15,6,(ROW('MAPA ASIENTOS'!$D$2:$D$145)-ROW('MAPA ASIENTOS'!$D$2)+1)/(('MAPA ASIENTOS'!$E$2:$E$145="ASIGNABLE")*(COUNTIF($D$1:D40,'MAPA ASIENTOS'!$D$2:$D$145)=0)*(COUNTIF($N$1:N40,'MAPA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41" s="166" t="n">
        <x:f>IF($Q41="","",INDEX(MAESTRO!$A:$A,$Q41))</x:f>
        <x:v>50</x:v>
      </x:c>
      <x:c r="F41" s="166" t="n">
        <x:f>IF($Q41="","",INDEX(MAESTRO!$B:$B,$Q41))</x:f>
        <x:v>50</x:v>
      </x:c>
      <x:c r="G41" s="166" t="str">
        <x:f>IF($Q41="","",INDEX(MAESTRO!$D:$D,$Q41))</x:f>
        <x:v>OPA</x:v>
      </x:c>
      <x:c r="H41" s="166" t="str">
        <x:f>IF($Q41="","",INDEX(MAESTRO!$E:$E,$Q41))</x:f>
        <x:v>Excelentísima</x:v>
      </x:c>
      <x:c r="I41" s="166" t="str">
        <x:f>IF($Q41="","",INDEX(MAESTRO!$F:$F,$Q41))</x:f>
        <x:v>VIP</x:v>
      </x:c>
      <x:c r="J41" s="165" t="str">
        <x:f>IF($Q41="","",INDEX(MAESTRO!$G:$G,$Q41))</x:f>
        <x:v>Oroz Ulibarri, Laura</x:v>
      </x:c>
      <x:c r="K41" s="165" t="str">
        <x:f>IF($Q41="","",INDEX(MAESTRO!$L:$L,$Q41))</x:f>
        <x:v>Embajadora de España en Chile</x:v>
      </x:c>
      <x:c r="L41" s="166" t="str">
        <x:f>IF($Q41="","",INDEX(MAESTRO!$K:$K,$Q41))</x:f>
        <x:v>Pendiente</x:v>
      </x:c>
      <x:c r="M41" s="165" t="str">
        <x:f>IF($Q41="","",INDEX(MAESTRO!$M:$M,$Q41))</x:f>
      </x:c>
      <x:c r="N41" s="61" t="str">
        <x:f>IF(OR($D41="",$D41="SIN ASIGNAR",$J41=""),"",IF(COUNTIFS('EDECANES AYUDANTES'!$C:$C,$J41,'EDECANES AYUDANTES'!$F:$F,"SI")=0,"",IF(LEFT($D41,1)="D","",IF(COUNTIFS('MAPA ASIENTOS'!$D:$D,CHAR(CODE(LEFT($D41,1))+1)&amp;MID($D41,2,10),'MAPA ASIENTOS'!$E:$E,"ASIGNABLE")&gt;0,CHAR(CODE(LEFT($D41,1))+1)&amp;MID($D41,2,10),""))))</x:f>
      </x:c>
      <x:c r="O41" s="61" t="str">
        <x:f>IF($N41&lt;&gt;"","RESERVADO EDECÁN/AYUDANTE","")</x:f>
      </x:c>
      <x:c r="P41" s="165" t="str">
        <x:f>IF(COUNTIFS('EDECANES AYUDANTES'!$C:$C,$J41,'EDECANES AYUDANTES'!$F:$F,"SI")=0,"",IF($D41="SIN ASIGNAR","Autoridad sin asiento asignado.",IF(LEFT($D41,1)="D","Sin fila posterior disponible.",IF($N41="","Silla posterior no asignable.","Silla posterior reservada automáticamente."))))</x:f>
      </x:c>
      <x:c r="Q41" s="166">
        <x:f>IFERROR(MATCH(ROWS($A$2:A41),MAESTRO!$P:$P,0),"")</x:f>
        <x:v>51</x:v>
      </x:c>
    </x:row>
    <x:row r="42">
      <x:c r="A42" s="166">
        <x:f>IF($Q42="","",ROWS($A$2:A42))</x:f>
        <x:v>41</x:v>
      </x:c>
      <x:c r="B42" s="166" t="str">
        <x:f>IF(OR($D42="",$D42="SIN ASIGNAR"),"",LEFT($D42,1))</x:f>
        <x:v>A</x:v>
      </x:c>
      <x:c r="C42" s="166" t="n">
        <x:f>IF(OR($D42="",$D42="SIN ASIGNAR"),"",VALUE(MID($D42,2,10)))</x:f>
        <x:v>23</x:v>
      </x:c>
      <x:c r="D42" s="166" t="str">
        <x:f>IF($Q42="","",IF($J42="Cabrera Salazar, Fernando","A25",IF($J42="Mery, Roxana","A26",IFERROR(INDEX('MAPA ASIENTOS'!$D$2:$D$145,AGGREGATE(15,6,(ROW('MAPA ASIENTOS'!$D$2:$D$145)-ROW('MAPA ASIENTOS'!$D$2)+1)/(('MAPA ASIENTOS'!$E$2:$E$145="ASIGNABLE")*(COUNTIF($D$1:D41,'MAPA ASIENTOS'!$D$2:$D$145)=0)*(COUNTIF($N$1:N41,'MAPA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42" s="166" t="n">
        <x:f>IF($Q42="","",INDEX(MAESTRO!$A:$A,$Q42))</x:f>
        <x:v>51</x:v>
      </x:c>
      <x:c r="F42" s="166" t="n">
        <x:f>IF($Q42="","",INDEX(MAESTRO!$B:$B,$Q42))</x:f>
        <x:v>51</x:v>
      </x:c>
      <x:c r="G42" s="166" t="str">
        <x:f>IF($Q42="","",INDEX(MAESTRO!$D:$D,$Q42))</x:f>
        <x:v>OPA</x:v>
      </x:c>
      <x:c r="H42" s="166" t="str">
        <x:f>IF($Q42="","",INDEX(MAESTRO!$E:$E,$Q42))</x:f>
        <x:v>Excelentísima</x:v>
      </x:c>
      <x:c r="I42" s="166" t="str">
        <x:f>IF($Q42="","",INDEX(MAESTRO!$F:$F,$Q42))</x:f>
        <x:v>VIP</x:v>
      </x:c>
      <x:c r="J42" s="165" t="str">
        <x:f>IF($Q42="","",INDEX(MAESTRO!$G:$G,$Q42))</x:f>
        <x:v>Sone, Kenko</x:v>
      </x:c>
      <x:c r="K42" s="165" t="str">
        <x:f>IF($Q42="","",INDEX(MAESTRO!$L:$L,$Q42))</x:f>
        <x:v>Embajadora de Japón en Chile</x:v>
      </x:c>
      <x:c r="L42" s="166" t="str">
        <x:f>IF($Q42="","",INDEX(MAESTRO!$K:$K,$Q42))</x:f>
        <x:v>Pendiente</x:v>
      </x:c>
      <x:c r="M42" s="165" t="str">
        <x:f>IF($Q42="","",INDEX(MAESTRO!$M:$M,$Q42))</x:f>
      </x:c>
      <x:c r="N42" s="61" t="str">
        <x:f>IF(OR($D42="",$D42="SIN ASIGNAR",$J42=""),"",IF(COUNTIFS('EDECANES AYUDANTES'!$C:$C,$J42,'EDECANES AYUDANTES'!$F:$F,"SI")=0,"",IF(LEFT($D42,1)="D","",IF(COUNTIFS('MAPA ASIENTOS'!$D:$D,CHAR(CODE(LEFT($D42,1))+1)&amp;MID($D42,2,10),'MAPA ASIENTOS'!$E:$E,"ASIGNABLE")&gt;0,CHAR(CODE(LEFT($D42,1))+1)&amp;MID($D42,2,10),""))))</x:f>
      </x:c>
      <x:c r="O42" s="61" t="str">
        <x:f>IF($N42&lt;&gt;"","RESERVADO EDECÁN/AYUDANTE","")</x:f>
      </x:c>
      <x:c r="P42" s="165" t="str">
        <x:f>IF(COUNTIFS('EDECANES AYUDANTES'!$C:$C,$J42,'EDECANES AYUDANTES'!$F:$F,"SI")=0,"",IF($D42="SIN ASIGNAR","Autoridad sin asiento asignado.",IF(LEFT($D42,1)="D","Sin fila posterior disponible.",IF($N42="","Silla posterior no asignable.","Silla posterior reservada automáticamente."))))</x:f>
      </x:c>
      <x:c r="Q42" s="166">
        <x:f>IFERROR(MATCH(ROWS($A$2:A42),MAESTRO!$P:$P,0),"")</x:f>
        <x:v>52</x:v>
      </x:c>
    </x:row>
    <x:row r="43">
      <x:c r="A43" s="166">
        <x:f>IF($Q43="","",ROWS($A$2:A43))</x:f>
        <x:v>42</x:v>
      </x:c>
      <x:c r="B43" s="166" t="str">
        <x:f>IF(OR($D43="",$D43="SIN ASIGNAR"),"",LEFT($D43,1))</x:f>
        <x:v>A</x:v>
      </x:c>
      <x:c r="C43" s="166" t="n">
        <x:f>IF(OR($D43="",$D43="SIN ASIGNAR"),"",VALUE(MID($D43,2,10)))</x:f>
        <x:v>23</x:v>
      </x:c>
      <x:c r="D43" s="166" t="str">
        <x:f>IF($Q43="","",IF($J43="Cabrera Salazar, Fernando","A25",IF($J43="Mery, Roxana","A26",IFERROR(INDEX('MAPA ASIENTOS'!$D$2:$D$145,AGGREGATE(15,6,(ROW('MAPA ASIENTOS'!$D$2:$D$145)-ROW('MAPA ASIENTOS'!$D$2)+1)/(('MAPA ASIENTOS'!$E$2:$E$145="ASIGNABLE")*(COUNTIF($D$1:D42,'MAPA ASIENTOS'!$D$2:$D$145)=0)*(COUNTIF($N$1:N42,'MAPA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43" s="166" t="n">
        <x:f>IF($Q43="","",INDEX(MAESTRO!$A:$A,$Q43))</x:f>
        <x:v>52</x:v>
      </x:c>
      <x:c r="F43" s="166" t="n">
        <x:f>IF($Q43="","",INDEX(MAESTRO!$B:$B,$Q43))</x:f>
        <x:v>52</x:v>
      </x:c>
      <x:c r="G43" s="166" t="str">
        <x:f>IF($Q43="","",INDEX(MAESTRO!$D:$D,$Q43))</x:f>
        <x:v>OPA</x:v>
      </x:c>
      <x:c r="H43" s="166" t="str">
        <x:f>IF($Q43="","",INDEX(MAESTRO!$E:$E,$Q43))</x:f>
        <x:v>Excelentísima</x:v>
      </x:c>
      <x:c r="I43" s="166" t="str">
        <x:f>IF($Q43="","",INDEX(MAESTRO!$F:$F,$Q43))</x:f>
        <x:v>VIP</x:v>
      </x:c>
      <x:c r="J43" s="165" t="str">
        <x:f>IF($Q43="","",INDEX(MAESTRO!$G:$G,$Q43))</x:f>
        <x:v>Wiklund, Tomás</x:v>
      </x:c>
      <x:c r="K43" s="165" t="str">
        <x:f>IF($Q43="","",INDEX(MAESTRO!$L:$L,$Q43))</x:f>
        <x:v>Embajador del Reino de Suecia en Chile</x:v>
      </x:c>
      <x:c r="L43" s="166" t="str">
        <x:f>IF($Q43="","",INDEX(MAESTRO!$K:$K,$Q43))</x:f>
        <x:v>Pendiente</x:v>
      </x:c>
      <x:c r="M43" s="165" t="str">
        <x:f>IF($Q43="","",INDEX(MAESTRO!$M:$M,$Q43))</x:f>
      </x:c>
      <x:c r="N43" s="61" t="str">
        <x:f>IF(OR($D43="",$D43="SIN ASIGNAR",$J43=""),"",IF(COUNTIFS('EDECANES AYUDANTES'!$C:$C,$J43,'EDECANES AYUDANTES'!$F:$F,"SI")=0,"",IF(LEFT($D43,1)="D","",IF(COUNTIFS('MAPA ASIENTOS'!$D:$D,CHAR(CODE(LEFT($D43,1))+1)&amp;MID($D43,2,10),'MAPA ASIENTOS'!$E:$E,"ASIGNABLE")&gt;0,CHAR(CODE(LEFT($D43,1))+1)&amp;MID($D43,2,10),""))))</x:f>
      </x:c>
      <x:c r="O43" s="61" t="str">
        <x:f>IF($N43&lt;&gt;"","RESERVADO EDECÁN/AYUDANTE","")</x:f>
      </x:c>
      <x:c r="P43" s="165" t="str">
        <x:f>IF(COUNTIFS('EDECANES AYUDANTES'!$C:$C,$J43,'EDECANES AYUDANTES'!$F:$F,"SI")=0,"",IF($D43="SIN ASIGNAR","Autoridad sin asiento asignado.",IF(LEFT($D43,1)="D","Sin fila posterior disponible.",IF($N43="","Silla posterior no asignable.","Silla posterior reservada automáticamente."))))</x:f>
      </x:c>
      <x:c r="Q43" s="166">
        <x:f>IFERROR(MATCH(ROWS($A$2:A43),MAESTRO!$P:$P,0),"")</x:f>
        <x:v>53</x:v>
      </x:c>
    </x:row>
    <x:row r="44">
      <x:c r="A44" s="166">
        <x:f>IF($Q44="","",ROWS($A$2:A44))</x:f>
        <x:v>43</x:v>
      </x:c>
      <x:c r="B44" s="166" t="str">
        <x:f>IF(OR($D44="",$D44="SIN ASIGNAR"),"",LEFT($D44,1))</x:f>
        <x:v>A</x:v>
      </x:c>
      <x:c r="C44" s="166" t="n">
        <x:f>IF(OR($D44="",$D44="SIN ASIGNAR"),"",VALUE(MID($D44,2,10)))</x:f>
        <x:v>23</x:v>
      </x:c>
      <x:c r="D44" s="166" t="str">
        <x:f>IF($Q44="","",IF($J44="Cabrera Salazar, Fernando","A25",IF($J44="Mery, Roxana","A26",IFERROR(INDEX('MAPA ASIENTOS'!$D$2:$D$145,AGGREGATE(15,6,(ROW('MAPA ASIENTOS'!$D$2:$D$145)-ROW('MAPA ASIENTOS'!$D$2)+1)/(('MAPA ASIENTOS'!$E$2:$E$145="ASIGNABLE")*(COUNTIF($D$1:D43,'MAPA ASIENTOS'!$D$2:$D$145)=0)*(COUNTIF($N$1:N43,'MAPA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44" s="166" t="n">
        <x:f>IF($Q44="","",INDEX(MAESTRO!$A:$A,$Q44))</x:f>
        <x:v>54</x:v>
      </x:c>
      <x:c r="F44" s="166" t="n">
        <x:f>IF($Q44="","",INDEX(MAESTRO!$B:$B,$Q44))</x:f>
        <x:v>54</x:v>
      </x:c>
      <x:c r="G44" s="166" t="str">
        <x:f>IF($Q44="","",INDEX(MAESTRO!$D:$D,$Q44))</x:f>
        <x:v>OPA</x:v>
      </x:c>
      <x:c r="H44" s="166" t="str">
        <x:f>IF($Q44="","",INDEX(MAESTRO!$E:$E,$Q44))</x:f>
        <x:v>Excelentísima</x:v>
      </x:c>
      <x:c r="I44" s="166" t="str">
        <x:f>IF($Q44="","",INDEX(MAESTRO!$F:$F,$Q44))</x:f>
        <x:v>VIP</x:v>
      </x:c>
      <x:c r="J44" s="165" t="str">
        <x:f>IF($Q44="","",INDEX(MAESTRO!$G:$G,$Q44))</x:f>
        <x:v>Lewi, Peleg</x:v>
      </x:c>
      <x:c r="K44" s="165" t="str">
        <x:f>IF($Q44="","",INDEX(MAESTRO!$L:$L,$Q44))</x:f>
        <x:v>Embajadora de Israel en Chile</x:v>
      </x:c>
      <x:c r="L44" s="166" t="str">
        <x:f>IF($Q44="","",INDEX(MAESTRO!$K:$K,$Q44))</x:f>
        <x:v>SI</x:v>
      </x:c>
      <x:c r="M44" s="165" t="str">
        <x:f>IF($Q44="","",INDEX(MAESTRO!$M:$M,$Q44))</x:f>
      </x:c>
      <x:c r="N44" s="61" t="str">
        <x:f>IF(OR($D44="",$D44="SIN ASIGNAR",$J44=""),"",IF(COUNTIFS('EDECANES AYUDANTES'!$C:$C,$J44,'EDECANES AYUDANTES'!$F:$F,"SI")=0,"",IF(LEFT($D44,1)="D","",IF(COUNTIFS('MAPA ASIENTOS'!$D:$D,CHAR(CODE(LEFT($D44,1))+1)&amp;MID($D44,2,10),'MAPA ASIENTOS'!$E:$E,"ASIGNABLE")&gt;0,CHAR(CODE(LEFT($D44,1))+1)&amp;MID($D44,2,10),""))))</x:f>
      </x:c>
      <x:c r="O44" s="61" t="str">
        <x:f>IF($N44&lt;&gt;"","RESERVADO EDECÁN/AYUDANTE","")</x:f>
      </x:c>
      <x:c r="P44" s="165" t="str">
        <x:f>IF(COUNTIFS('EDECANES AYUDANTES'!$C:$C,$J44,'EDECANES AYUDANTES'!$F:$F,"SI")=0,"",IF($D44="SIN ASIGNAR","Autoridad sin asiento asignado.",IF(LEFT($D44,1)="D","Sin fila posterior disponible.",IF($N44="","Silla posterior no asignable.","Silla posterior reservada automáticamente."))))</x:f>
      </x:c>
      <x:c r="Q44" s="166">
        <x:f>IFERROR(MATCH(ROWS($A$2:A44),MAESTRO!$P:$P,0),"")</x:f>
        <x:v>55</x:v>
      </x:c>
    </x:row>
    <x:row r="45">
      <x:c r="A45" s="166">
        <x:f>IF($Q45="","",ROWS($A$2:A45))</x:f>
        <x:v>44</x:v>
      </x:c>
      <x:c r="B45" s="166" t="str">
        <x:f>IF(OR($D45="",$D45="SIN ASIGNAR"),"",LEFT($D45,1))</x:f>
        <x:v>A</x:v>
      </x:c>
      <x:c r="C45" s="166" t="n">
        <x:f>IF(OR($D45="",$D45="SIN ASIGNAR"),"",VALUE(MID($D45,2,10)))</x:f>
        <x:v>23</x:v>
      </x:c>
      <x:c r="D45" s="166" t="str">
        <x:f>IF($Q45="","",IF($J45="Cabrera Salazar, Fernando","A25",IF($J45="Mery, Roxana","A26",IFERROR(INDEX('MAPA ASIENTOS'!$D$2:$D$145,AGGREGATE(15,6,(ROW('MAPA ASIENTOS'!$D$2:$D$145)-ROW('MAPA ASIENTOS'!$D$2)+1)/(('MAPA ASIENTOS'!$E$2:$E$145="ASIGNABLE")*(COUNTIF($D$1:D44,'MAPA ASIENTOS'!$D$2:$D$145)=0)*(COUNTIF($N$1:N44,'MAPA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45" s="166" t="n">
        <x:f>IF($Q45="","",INDEX(MAESTRO!$A:$A,$Q45))</x:f>
        <x:v>55</x:v>
      </x:c>
      <x:c r="F45" s="166" t="n">
        <x:f>IF($Q45="","",INDEX(MAESTRO!$B:$B,$Q45))</x:f>
        <x:v>55</x:v>
      </x:c>
      <x:c r="G45" s="166" t="str">
        <x:f>IF($Q45="","",INDEX(MAESTRO!$D:$D,$Q45))</x:f>
        <x:v>OPA</x:v>
      </x:c>
      <x:c r="H45" s="166" t="str">
        <x:f>IF($Q45="","",INDEX(MAESTRO!$E:$E,$Q45))</x:f>
        <x:v>Excelentísima</x:v>
      </x:c>
      <x:c r="I45" s="166" t="str">
        <x:f>IF($Q45="","",INDEX(MAESTRO!$F:$F,$Q45))</x:f>
        <x:v>VIP</x:v>
      </x:c>
      <x:c r="J45" s="165" t="str">
        <x:f>IF($Q45="","",INDEX(MAESTRO!$G:$G,$Q45))</x:f>
        <x:v>Concar, David</x:v>
      </x:c>
      <x:c r="K45" s="165" t="str">
        <x:f>IF($Q45="","",INDEX(MAESTRO!$L:$L,$Q45))</x:f>
        <x:v>Embajador del Reino Unido de Gran Bretaña e Irlanda del Norte en Chile</x:v>
      </x:c>
      <x:c r="L45" s="166" t="str">
        <x:f>IF($Q45="","",INDEX(MAESTRO!$K:$K,$Q45))</x:f>
        <x:v>Pendiente</x:v>
      </x:c>
      <x:c r="M45" s="165" t="str">
        <x:f>IF($Q45="","",INDEX(MAESTRO!$M:$M,$Q45))</x:f>
      </x:c>
      <x:c r="N45" s="61" t="str">
        <x:f>IF(OR($D45="",$D45="SIN ASIGNAR",$J45=""),"",IF(COUNTIFS('EDECANES AYUDANTES'!$C:$C,$J45,'EDECANES AYUDANTES'!$F:$F,"SI")=0,"",IF(LEFT($D45,1)="D","",IF(COUNTIFS('MAPA ASIENTOS'!$D:$D,CHAR(CODE(LEFT($D45,1))+1)&amp;MID($D45,2,10),'MAPA ASIENTOS'!$E:$E,"ASIGNABLE")&gt;0,CHAR(CODE(LEFT($D45,1))+1)&amp;MID($D45,2,10),""))))</x:f>
      </x:c>
      <x:c r="O45" s="61" t="str">
        <x:f>IF($N45&lt;&gt;"","RESERVADO EDECÁN/AYUDANTE","")</x:f>
      </x:c>
      <x:c r="P45" s="165" t="str">
        <x:f>IF(COUNTIFS('EDECANES AYUDANTES'!$C:$C,$J45,'EDECANES AYUDANTES'!$F:$F,"SI")=0,"",IF($D45="SIN ASIGNAR","Autoridad sin asiento asignado.",IF(LEFT($D45,1)="D","Sin fila posterior disponible.",IF($N45="","Silla posterior no asignable.","Silla posterior reservada automáticamente."))))</x:f>
      </x:c>
      <x:c r="Q45" s="166">
        <x:f>IFERROR(MATCH(ROWS($A$2:A45),MAESTRO!$P:$P,0),"")</x:f>
        <x:v>56</x:v>
      </x:c>
    </x:row>
    <x:row r="46">
      <x:c r="A46" s="166">
        <x:f>IF($Q46="","",ROWS($A$2:A46))</x:f>
        <x:v>45</x:v>
      </x:c>
      <x:c r="B46" s="166" t="str">
        <x:f>IF(OR($D46="",$D46="SIN ASIGNAR"),"",LEFT($D46,1))</x:f>
        <x:v>A</x:v>
      </x:c>
      <x:c r="C46" s="166" t="n">
        <x:f>IF(OR($D46="",$D46="SIN ASIGNAR"),"",VALUE(MID($D46,2,10)))</x:f>
        <x:v>23</x:v>
      </x:c>
      <x:c r="D46" s="166" t="str">
        <x:f>IF($Q46="","",IF($J46="Cabrera Salazar, Fernando","A25",IF($J46="Mery, Roxana","A26",IFERROR(INDEX('MAPA ASIENTOS'!$D$2:$D$145,AGGREGATE(15,6,(ROW('MAPA ASIENTOS'!$D$2:$D$145)-ROW('MAPA ASIENTOS'!$D$2)+1)/(('MAPA ASIENTOS'!$E$2:$E$145="ASIGNABLE")*(COUNTIF($D$1:D45,'MAPA ASIENTOS'!$D$2:$D$145)=0)*(COUNTIF($N$1:N45,'MAPA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46" s="166" t="n">
        <x:f>IF($Q46="","",INDEX(MAESTRO!$A:$A,$Q46))</x:f>
        <x:v>56</x:v>
      </x:c>
      <x:c r="F46" s="166" t="n">
        <x:f>IF($Q46="","",INDEX(MAESTRO!$B:$B,$Q46))</x:f>
        <x:v>56</x:v>
      </x:c>
      <x:c r="G46" s="166" t="str">
        <x:f>IF($Q46="","",INDEX(MAESTRO!$D:$D,$Q46))</x:f>
        <x:v>OPA</x:v>
      </x:c>
      <x:c r="H46" s="166" t="str">
        <x:f>IF($Q46="","",INDEX(MAESTRO!$E:$E,$Q46))</x:f>
        <x:v>Almirante</x:v>
      </x:c>
      <x:c r="I46" s="166" t="str">
        <x:f>IF($Q46="","",INDEX(MAESTRO!$F:$F,$Q46))</x:f>
        <x:v>VIP</x:v>
      </x:c>
      <x:c r="J46" s="165" t="str">
        <x:f>IF($Q46="","",INDEX(MAESTRO!$G:$G,$Q46))</x:f>
        <x:v>Larrañaga Martin, Enrique</x:v>
      </x:c>
      <x:c r="K46" s="165" t="str">
        <x:f>IF($Q46="","",INDEX(MAESTRO!$L:$L,$Q46))</x:f>
        <x:v>Ex - Comandante en Jefe de la Armada</x:v>
      </x:c>
      <x:c r="L46" s="166" t="str">
        <x:f>IF($Q46="","",INDEX(MAESTRO!$K:$K,$Q46))</x:f>
        <x:v>SI</x:v>
      </x:c>
      <x:c r="M46" s="165" t="str">
        <x:f>IF($Q46="","",INDEX(MAESTRO!$M:$M,$Q46))</x:f>
      </x:c>
      <x:c r="N46" s="61" t="str">
        <x:f>IF(OR($D46="",$D46="SIN ASIGNAR",$J46=""),"",IF(COUNTIFS('EDECANES AYUDANTES'!$C:$C,$J46,'EDECANES AYUDANTES'!$F:$F,"SI")=0,"",IF(LEFT($D46,1)="D","",IF(COUNTIFS('MAPA ASIENTOS'!$D:$D,CHAR(CODE(LEFT($D46,1))+1)&amp;MID($D46,2,10),'MAPA ASIENTOS'!$E:$E,"ASIGNABLE")&gt;0,CHAR(CODE(LEFT($D46,1))+1)&amp;MID($D46,2,10),""))))</x:f>
      </x:c>
      <x:c r="O46" s="61" t="str">
        <x:f>IF($N46&lt;&gt;"","RESERVADO EDECÁN/AYUDANTE","")</x:f>
      </x:c>
      <x:c r="P46" s="165" t="str">
        <x:f>IF(COUNTIFS('EDECANES AYUDANTES'!$C:$C,$J46,'EDECANES AYUDANTES'!$F:$F,"SI")=0,"",IF($D46="SIN ASIGNAR","Autoridad sin asiento asignado.",IF(LEFT($D46,1)="D","Sin fila posterior disponible.",IF($N46="","Silla posterior no asignable.","Silla posterior reservada automáticamente."))))</x:f>
      </x:c>
      <x:c r="Q46" s="166">
        <x:f>IFERROR(MATCH(ROWS($A$2:A46),MAESTRO!$P:$P,0),"")</x:f>
        <x:v>57</x:v>
      </x:c>
    </x:row>
    <x:row r="47">
      <x:c r="A47" s="166">
        <x:f>IF($Q47="","",ROWS($A$2:A47))</x:f>
        <x:v>46</x:v>
      </x:c>
      <x:c r="B47" s="166" t="str">
        <x:f>IF(OR($D47="",$D47="SIN ASIGNAR"),"",LEFT($D47,1))</x:f>
        <x:v>A</x:v>
      </x:c>
      <x:c r="C47" s="166" t="n">
        <x:f>IF(OR($D47="",$D47="SIN ASIGNAR"),"",VALUE(MID($D47,2,10)))</x:f>
        <x:v>23</x:v>
      </x:c>
      <x:c r="D47" s="166" t="str">
        <x:f>IF($Q47="","",IF($J47="Cabrera Salazar, Fernando","A25",IF($J47="Mery, Roxana","A26",IFERROR(INDEX('MAPA ASIENTOS'!$D$2:$D$145,AGGREGATE(15,6,(ROW('MAPA ASIENTOS'!$D$2:$D$145)-ROW('MAPA ASIENTOS'!$D$2)+1)/(('MAPA ASIENTOS'!$E$2:$E$145="ASIGNABLE")*(COUNTIF($D$1:D46,'MAPA ASIENTOS'!$D$2:$D$145)=0)*(COUNTIF($N$1:N46,'MAPA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47" s="166" t="n">
        <x:f>IF($Q47="","",INDEX(MAESTRO!$A:$A,$Q47))</x:f>
        <x:v>57</x:v>
      </x:c>
      <x:c r="F47" s="166" t="n">
        <x:f>IF($Q47="","",INDEX(MAESTRO!$B:$B,$Q47))</x:f>
        <x:v>57</x:v>
      </x:c>
      <x:c r="G47" s="166" t="str">
        <x:f>IF($Q47="","",INDEX(MAESTRO!$D:$D,$Q47))</x:f>
        <x:v>OPA</x:v>
      </x:c>
      <x:c r="H47" s="166" t="str">
        <x:f>IF($Q47="","",INDEX(MAESTRO!$E:$E,$Q47))</x:f>
        <x:v>Almirante</x:v>
      </x:c>
      <x:c r="I47" s="166" t="str">
        <x:f>IF($Q47="","",INDEX(MAESTRO!$F:$F,$Q47))</x:f>
        <x:v>VIP</x:v>
      </x:c>
      <x:c r="J47" s="165" t="str">
        <x:f>IF($Q47="","",INDEX(MAESTRO!$G:$G,$Q47))</x:f>
        <x:v>Leiva Molina, Julio</x:v>
      </x:c>
      <x:c r="K47" s="165" t="str">
        <x:f>IF($Q47="","",INDEX(MAESTRO!$L:$L,$Q47))</x:f>
        <x:v>Ex - Comandante en Jefe de la Armada</x:v>
      </x:c>
      <x:c r="L47" s="166" t="str">
        <x:f>IF($Q47="","",INDEX(MAESTRO!$K:$K,$Q47))</x:f>
        <x:v>SI</x:v>
      </x:c>
      <x:c r="M47" s="165" t="str">
        <x:f>IF($Q47="","",INDEX(MAESTRO!$M:$M,$Q47))</x:f>
      </x:c>
      <x:c r="N47" s="61" t="str">
        <x:f>IF(OR($D47="",$D47="SIN ASIGNAR",$J47=""),"",IF(COUNTIFS('EDECANES AYUDANTES'!$C:$C,$J47,'EDECANES AYUDANTES'!$F:$F,"SI")=0,"",IF(LEFT($D47,1)="D","",IF(COUNTIFS('MAPA ASIENTOS'!$D:$D,CHAR(CODE(LEFT($D47,1))+1)&amp;MID($D47,2,10),'MAPA ASIENTOS'!$E:$E,"ASIGNABLE")&gt;0,CHAR(CODE(LEFT($D47,1))+1)&amp;MID($D47,2,10),""))))</x:f>
      </x:c>
      <x:c r="O47" s="61" t="str">
        <x:f>IF($N47&lt;&gt;"","RESERVADO EDECÁN/AYUDANTE","")</x:f>
      </x:c>
      <x:c r="P47" s="165" t="str">
        <x:f>IF(COUNTIFS('EDECANES AYUDANTES'!$C:$C,$J47,'EDECANES AYUDANTES'!$F:$F,"SI")=0,"",IF($D47="SIN ASIGNAR","Autoridad sin asiento asignado.",IF(LEFT($D47,1)="D","Sin fila posterior disponible.",IF($N47="","Silla posterior no asignable.","Silla posterior reservada automáticamente."))))</x:f>
      </x:c>
      <x:c r="Q47" s="166">
        <x:f>IFERROR(MATCH(ROWS($A$2:A47),MAESTRO!$P:$P,0),"")</x:f>
        <x:v>58</x:v>
      </x:c>
    </x:row>
    <x:row r="48">
      <x:c r="A48" s="166">
        <x:f>IF($Q48="","",ROWS($A$2:A48))</x:f>
        <x:v>47</x:v>
      </x:c>
      <x:c r="B48" s="166" t="str">
        <x:f>IF(OR($D48="",$D48="SIN ASIGNAR"),"",LEFT($D48,1))</x:f>
        <x:v>A</x:v>
      </x:c>
      <x:c r="C48" s="166" t="n">
        <x:f>IF(OR($D48="",$D48="SIN ASIGNAR"),"",VALUE(MID($D48,2,10)))</x:f>
        <x:v>23</x:v>
      </x:c>
      <x:c r="D48" s="166" t="str">
        <x:f>IF($Q48="","",IF($J48="Cabrera Salazar, Fernando","A25",IF($J48="Mery, Roxana","A26",IFERROR(INDEX('MAPA ASIENTOS'!$D$2:$D$145,AGGREGATE(15,6,(ROW('MAPA ASIENTOS'!$D$2:$D$145)-ROW('MAPA ASIENTOS'!$D$2)+1)/(('MAPA ASIENTOS'!$E$2:$E$145="ASIGNABLE")*(COUNTIF($D$1:D47,'MAPA ASIENTOS'!$D$2:$D$145)=0)*(COUNTIF($N$1:N47,'MAPA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48" s="166" t="n">
        <x:f>IF($Q48="","",INDEX(MAESTRO!$A:$A,$Q48))</x:f>
        <x:v>58</x:v>
      </x:c>
      <x:c r="F48" s="166" t="n">
        <x:f>IF($Q48="","",INDEX(MAESTRO!$B:$B,$Q48))</x:f>
        <x:v>58</x:v>
      </x:c>
      <x:c r="G48" s="166" t="str">
        <x:f>IF($Q48="","",INDEX(MAESTRO!$D:$D,$Q48))</x:f>
        <x:v>OPA</x:v>
      </x:c>
      <x:c r="H48" s="166" t="str">
        <x:f>IF($Q48="","",INDEX(MAESTRO!$E:$E,$Q48))</x:f>
        <x:v>General</x:v>
      </x:c>
      <x:c r="I48" s="166" t="str">
        <x:f>IF($Q48="","",INDEX(MAESTRO!$F:$F,$Q48))</x:f>
        <x:v>VIP</x:v>
      </x:c>
      <x:c r="J48" s="165" t="str">
        <x:f>IF($Q48="","",INDEX(MAESTRO!$G:$G,$Q48))</x:f>
        <x:v>Varela Sabando, Pedro</x:v>
      </x:c>
      <x:c r="K48" s="165" t="str">
        <x:f>IF($Q48="","",INDEX(MAESTRO!$L:$L,$Q48))</x:f>
        <x:v>Comandante en Jefe del Ejército</x:v>
      </x:c>
      <x:c r="L48" s="166" t="str">
        <x:f>IF($Q48="","",INDEX(MAESTRO!$K:$K,$Q48))</x:f>
        <x:v>Pendiente</x:v>
      </x:c>
      <x:c r="M48" s="165" t="str">
        <x:f>IF($Q48="","",INDEX(MAESTRO!$M:$M,$Q48))</x:f>
      </x:c>
      <x:c r="N48" s="61" t="str">
        <x:f>IF(OR($D48="",$D48="SIN ASIGNAR",$J48=""),"",IF(COUNTIFS('EDECANES AYUDANTES'!$C:$C,$J48,'EDECANES AYUDANTES'!$F:$F,"SI")=0,"",IF(LEFT($D48,1)="D","",IF(COUNTIFS('MAPA ASIENTOS'!$D:$D,CHAR(CODE(LEFT($D48,1))+1)&amp;MID($D48,2,10),'MAPA ASIENTOS'!$E:$E,"ASIGNABLE")&gt;0,CHAR(CODE(LEFT($D48,1))+1)&amp;MID($D48,2,10),""))))</x:f>
      </x:c>
      <x:c r="O48" s="61" t="str">
        <x:f>IF($N48&lt;&gt;"","RESERVADO EDECÁN/AYUDANTE","")</x:f>
      </x:c>
      <x:c r="P48" s="165" t="str">
        <x:f>IF(COUNTIFS('EDECANES AYUDANTES'!$C:$C,$J48,'EDECANES AYUDANTES'!$F:$F,"SI")=0,"",IF($D48="SIN ASIGNAR","Autoridad sin asiento asignado.",IF(LEFT($D48,1)="D","Sin fila posterior disponible.",IF($N48="","Silla posterior no asignable.","Silla posterior reservada automáticamente."))))</x:f>
      </x:c>
      <x:c r="Q48" s="166">
        <x:f>IFERROR(MATCH(ROWS($A$2:A48),MAESTRO!$P:$P,0),"")</x:f>
        <x:v>59</x:v>
      </x:c>
    </x:row>
    <x:row r="49">
      <x:c r="A49" s="166">
        <x:f>IF($Q49="","",ROWS($A$2:A49))</x:f>
        <x:v>48</x:v>
      </x:c>
      <x:c r="B49" s="166" t="str">
        <x:f>IF(OR($D49="",$D49="SIN ASIGNAR"),"",LEFT($D49,1))</x:f>
        <x:v>A</x:v>
      </x:c>
      <x:c r="C49" s="166" t="n">
        <x:f>IF(OR($D49="",$D49="SIN ASIGNAR"),"",VALUE(MID($D49,2,10)))</x:f>
        <x:v>23</x:v>
      </x:c>
      <x:c r="D49" s="166" t="str">
        <x:f>IF($Q49="","",IF($J49="Cabrera Salazar, Fernando","A25",IF($J49="Mery, Roxana","A26",IFERROR(INDEX('MAPA ASIENTOS'!$D$2:$D$145,AGGREGATE(15,6,(ROW('MAPA ASIENTOS'!$D$2:$D$145)-ROW('MAPA ASIENTOS'!$D$2)+1)/(('MAPA ASIENTOS'!$E$2:$E$145="ASIGNABLE")*(COUNTIF($D$1:D48,'MAPA ASIENTOS'!$D$2:$D$145)=0)*(COUNTIF($N$1:N48,'MAPA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49" s="166" t="n">
        <x:f>IF($Q49="","",INDEX(MAESTRO!$A:$A,$Q49))</x:f>
        <x:v>59</x:v>
      </x:c>
      <x:c r="F49" s="166" t="n">
        <x:f>IF($Q49="","",INDEX(MAESTRO!$B:$B,$Q49))</x:f>
        <x:v>59</x:v>
      </x:c>
      <x:c r="G49" s="166" t="str">
        <x:f>IF($Q49="","",INDEX(MAESTRO!$D:$D,$Q49))</x:f>
        <x:v>OPA</x:v>
      </x:c>
      <x:c r="H49" s="166" t="str">
        <x:f>IF($Q49="","",INDEX(MAESTRO!$E:$E,$Q49))</x:f>
        <x:v>General</x:v>
      </x:c>
      <x:c r="I49" s="166" t="str">
        <x:f>IF($Q49="","",INDEX(MAESTRO!$F:$F,$Q49))</x:f>
        <x:v>VIP</x:v>
      </x:c>
      <x:c r="J49" s="165" t="str">
        <x:f>IF($Q49="","",INDEX(MAESTRO!$G:$G,$Q49))</x:f>
        <x:v>Rodríguez González, Hugo</x:v>
      </x:c>
      <x:c r="K49" s="165" t="str">
        <x:f>IF($Q49="","",INDEX(MAESTRO!$L:$L,$Q49))</x:f>
        <x:v>Comandante en Jefe de la Fuerza Aérea de Chile</x:v>
      </x:c>
      <x:c r="L49" s="166" t="str">
        <x:f>IF($Q49="","",INDEX(MAESTRO!$K:$K,$Q49))</x:f>
        <x:v>Pendiente</x:v>
      </x:c>
      <x:c r="M49" s="165" t="str">
        <x:f>IF($Q49="","",INDEX(MAESTRO!$M:$M,$Q49))</x:f>
      </x:c>
      <x:c r="N49" s="61" t="str">
        <x:f>IF(OR($D49="",$D49="SIN ASIGNAR",$J49=""),"",IF(COUNTIFS('EDECANES AYUDANTES'!$C:$C,$J49,'EDECANES AYUDANTES'!$F:$F,"SI")=0,"",IF(LEFT($D49,1)="D","",IF(COUNTIFS('MAPA ASIENTOS'!$D:$D,CHAR(CODE(LEFT($D49,1))+1)&amp;MID($D49,2,10),'MAPA ASIENTOS'!$E:$E,"ASIGNABLE")&gt;0,CHAR(CODE(LEFT($D49,1))+1)&amp;MID($D49,2,10),""))))</x:f>
      </x:c>
      <x:c r="O49" s="61" t="str">
        <x:f>IF($N49&lt;&gt;"","RESERVADO EDECÁN/AYUDANTE","")</x:f>
      </x:c>
      <x:c r="P49" s="165" t="str">
        <x:f>IF(COUNTIFS('EDECANES AYUDANTES'!$C:$C,$J49,'EDECANES AYUDANTES'!$F:$F,"SI")=0,"",IF($D49="SIN ASIGNAR","Autoridad sin asiento asignado.",IF(LEFT($D49,1)="D","Sin fila posterior disponible.",IF($N49="","Silla posterior no asignable.","Silla posterior reservada automáticamente."))))</x:f>
      </x:c>
      <x:c r="Q49" s="166">
        <x:f>IFERROR(MATCH(ROWS($A$2:A49),MAESTRO!$P:$P,0),"")</x:f>
        <x:v>60</x:v>
      </x:c>
    </x:row>
    <x:row r="50">
      <x:c r="A50" s="166">
        <x:f>IF($Q50="","",ROWS($A$2:A50))</x:f>
        <x:v>49</x:v>
      </x:c>
      <x:c r="B50" s="166" t="str">
        <x:f>IF(OR($D50="",$D50="SIN ASIGNAR"),"",LEFT($D50,1))</x:f>
        <x:v>A</x:v>
      </x:c>
      <x:c r="C50" s="166" t="n">
        <x:f>IF(OR($D50="",$D50="SIN ASIGNAR"),"",VALUE(MID($D50,2,10)))</x:f>
        <x:v>23</x:v>
      </x:c>
      <x:c r="D50" s="166" t="str">
        <x:f>IF($Q50="","",IF($J50="Cabrera Salazar, Fernando","A25",IF($J50="Mery, Roxana","A26",IFERROR(INDEX('MAPA ASIENTOS'!$D$2:$D$145,AGGREGATE(15,6,(ROW('MAPA ASIENTOS'!$D$2:$D$145)-ROW('MAPA ASIENTOS'!$D$2)+1)/(('MAPA ASIENTOS'!$E$2:$E$145="ASIGNABLE")*(COUNTIF($D$1:D49,'MAPA ASIENTOS'!$D$2:$D$145)=0)*(COUNTIF($N$1:N49,'MAPA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50" s="166" t="n">
        <x:f>IF($Q50="","",INDEX(MAESTRO!$A:$A,$Q50))</x:f>
        <x:v>60</x:v>
      </x:c>
      <x:c r="F50" s="166" t="n">
        <x:f>IF($Q50="","",INDEX(MAESTRO!$B:$B,$Q50))</x:f>
        <x:v>60</x:v>
      </x:c>
      <x:c r="G50" s="166" t="str">
        <x:f>IF($Q50="","",INDEX(MAESTRO!$D:$D,$Q50))</x:f>
        <x:v>OPA</x:v>
      </x:c>
      <x:c r="H50" s="166" t="str">
        <x:f>IF($Q50="","",INDEX(MAESTRO!$E:$E,$Q50))</x:f>
        <x:v>General Director</x:v>
      </x:c>
      <x:c r="I50" s="166" t="str">
        <x:f>IF($Q50="","",INDEX(MAESTRO!$F:$F,$Q50))</x:f>
        <x:v>VIP</x:v>
      </x:c>
      <x:c r="J50" s="165" t="str">
        <x:f>IF($Q50="","",INDEX(MAESTRO!$G:$G,$Q50))</x:f>
        <x:v>Araya Zapata, Marcelo</x:v>
      </x:c>
      <x:c r="K50" s="165" t="str">
        <x:f>IF($Q50="","",INDEX(MAESTRO!$L:$L,$Q50))</x:f>
        <x:v>General Director de Carabineros de Chile</x:v>
      </x:c>
      <x:c r="L50" s="166" t="str">
        <x:f>IF($Q50="","",INDEX(MAESTRO!$K:$K,$Q50))</x:f>
        <x:v>Pendiente</x:v>
      </x:c>
      <x:c r="M50" s="165" t="str">
        <x:f>IF($Q50="","",INDEX(MAESTRO!$M:$M,$Q50))</x:f>
      </x:c>
      <x:c r="N50" s="61" t="str">
        <x:f>IF(OR($D50="",$D50="SIN ASIGNAR",$J50=""),"",IF(COUNTIFS('EDECANES AYUDANTES'!$C:$C,$J50,'EDECANES AYUDANTES'!$F:$F,"SI")=0,"",IF(LEFT($D50,1)="D","",IF(COUNTIFS('MAPA ASIENTOS'!$D:$D,CHAR(CODE(LEFT($D50,1))+1)&amp;MID($D50,2,10),'MAPA ASIENTOS'!$E:$E,"ASIGNABLE")&gt;0,CHAR(CODE(LEFT($D50,1))+1)&amp;MID($D50,2,10),""))))</x:f>
      </x:c>
      <x:c r="O50" s="61" t="str">
        <x:f>IF($N50&lt;&gt;"","RESERVADO EDECÁN/AYUDANTE","")</x:f>
      </x:c>
      <x:c r="P50" s="165" t="str">
        <x:f>IF(COUNTIFS('EDECANES AYUDANTES'!$C:$C,$J50,'EDECANES AYUDANTES'!$F:$F,"SI")=0,"",IF($D50="SIN ASIGNAR","Autoridad sin asiento asignado.",IF(LEFT($D50,1)="D","Sin fila posterior disponible.",IF($N50="","Silla posterior no asignable.","Silla posterior reservada automáticamente."))))</x:f>
      </x:c>
      <x:c r="Q50" s="166">
        <x:f>IFERROR(MATCH(ROWS($A$2:A50),MAESTRO!$P:$P,0),"")</x:f>
        <x:v>61</x:v>
      </x:c>
    </x:row>
    <x:row r="51">
      <x:c r="A51" s="166">
        <x:f>IF($Q51="","",ROWS($A$2:A51))</x:f>
        <x:v>50</x:v>
      </x:c>
      <x:c r="B51" s="166" t="str">
        <x:f>IF(OR($D51="",$D51="SIN ASIGNAR"),"",LEFT($D51,1))</x:f>
        <x:v>A</x:v>
      </x:c>
      <x:c r="C51" s="166" t="n">
        <x:f>IF(OR($D51="",$D51="SIN ASIGNAR"),"",VALUE(MID($D51,2,10)))</x:f>
        <x:v>23</x:v>
      </x:c>
      <x:c r="D51" s="166" t="str">
        <x:f>IF($Q51="","",IF($J51="Cabrera Salazar, Fernando","A25",IF($J51="Mery, Roxana","A26",IFERROR(INDEX('MAPA ASIENTOS'!$D$2:$D$145,AGGREGATE(15,6,(ROW('MAPA ASIENTOS'!$D$2:$D$145)-ROW('MAPA ASIENTOS'!$D$2)+1)/(('MAPA ASIENTOS'!$E$2:$E$145="ASIGNABLE")*(COUNTIF($D$1:D50,'MAPA ASIENTOS'!$D$2:$D$145)=0)*(COUNTIF($N$1:N50,'MAPA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51" s="166" t="n">
        <x:f>IF($Q51="","",INDEX(MAESTRO!$A:$A,$Q51))</x:f>
        <x:v>61</x:v>
      </x:c>
      <x:c r="F51" s="166" t="n">
        <x:f>IF($Q51="","",INDEX(MAESTRO!$B:$B,$Q51))</x:f>
        <x:v>61</x:v>
      </x:c>
      <x:c r="G51" s="166" t="str">
        <x:f>IF($Q51="","",INDEX(MAESTRO!$D:$D,$Q51))</x:f>
        <x:v>OPA</x:v>
      </x:c>
      <x:c r="H51" s="166" t="str">
        <x:f>IF($Q51="","",INDEX(MAESTRO!$E:$E,$Q51))</x:f>
        <x:v>Director General</x:v>
      </x:c>
      <x:c r="I51" s="166" t="str">
        <x:f>IF($Q51="","",INDEX(MAESTRO!$F:$F,$Q51))</x:f>
        <x:v>VIP</x:v>
      </x:c>
      <x:c r="J51" s="165" t="str">
        <x:f>IF($Q51="","",INDEX(MAESTRO!$G:$G,$Q51))</x:f>
        <x:v>Cerna Lozano, Eduardo</x:v>
      </x:c>
      <x:c r="K51" s="165" t="str">
        <x:f>IF($Q51="","",INDEX(MAESTRO!$L:$L,$Q51))</x:f>
        <x:v>Director General de la Policía de Investigaciones de Chile</x:v>
      </x:c>
      <x:c r="L51" s="166" t="str">
        <x:f>IF($Q51="","",INDEX(MAESTRO!$K:$K,$Q51))</x:f>
        <x:v>Pendiente</x:v>
      </x:c>
      <x:c r="M51" s="165" t="str">
        <x:f>IF($Q51="","",INDEX(MAESTRO!$M:$M,$Q51))</x:f>
      </x:c>
      <x:c r="N51" s="61" t="str">
        <x:f>IF(OR($D51="",$D51="SIN ASIGNAR",$J51=""),"",IF(COUNTIFS('EDECANES AYUDANTES'!$C:$C,$J51,'EDECANES AYUDANTES'!$F:$F,"SI")=0,"",IF(LEFT($D51,1)="D","",IF(COUNTIFS('MAPA ASIENTOS'!$D:$D,CHAR(CODE(LEFT($D51,1))+1)&amp;MID($D51,2,10),'MAPA ASIENTOS'!$E:$E,"ASIGNABLE")&gt;0,CHAR(CODE(LEFT($D51,1))+1)&amp;MID($D51,2,10),""))))</x:f>
      </x:c>
      <x:c r="O51" s="61" t="str">
        <x:f>IF($N51&lt;&gt;"","RESERVADO EDECÁN/AYUDANTE","")</x:f>
      </x:c>
      <x:c r="P51" s="165" t="str">
        <x:f>IF(COUNTIFS('EDECANES AYUDANTES'!$C:$C,$J51,'EDECANES AYUDANTES'!$F:$F,"SI")=0,"",IF($D51="SIN ASIGNAR","Autoridad sin asiento asignado.",IF(LEFT($D51,1)="D","Sin fila posterior disponible.",IF($N51="","Silla posterior no asignable.","Silla posterior reservada automáticamente."))))</x:f>
      </x:c>
      <x:c r="Q51" s="166">
        <x:f>IFERROR(MATCH(ROWS($A$2:A51),MAESTRO!$P:$P,0),"")</x:f>
        <x:v>62</x:v>
      </x:c>
    </x:row>
    <x:row r="52">
      <x:c r="A52" s="166">
        <x:f>IF($Q52="","",ROWS($A$2:A52))</x:f>
        <x:v>51</x:v>
      </x:c>
      <x:c r="B52" s="166" t="str">
        <x:f>IF(OR($D52="",$D52="SIN ASIGNAR"),"",LEFT($D52,1))</x:f>
        <x:v>A</x:v>
      </x:c>
      <x:c r="C52" s="166" t="n">
        <x:f>IF(OR($D52="",$D52="SIN ASIGNAR"),"",VALUE(MID($D52,2,10)))</x:f>
        <x:v>23</x:v>
      </x:c>
      <x:c r="D52" s="166" t="str">
        <x:f>IF($Q52="","",IF($J52="Cabrera Salazar, Fernando","A25",IF($J52="Mery, Roxana","A26",IFERROR(INDEX('MAPA ASIENTOS'!$D$2:$D$145,AGGREGATE(15,6,(ROW('MAPA ASIENTOS'!$D$2:$D$145)-ROW('MAPA ASIENTOS'!$D$2)+1)/(('MAPA ASIENTOS'!$E$2:$E$145="ASIGNABLE")*(COUNTIF($D$1:D51,'MAPA ASIENTOS'!$D$2:$D$145)=0)*(COUNTIF($N$1:N51,'MAPA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52" s="166" t="n">
        <x:f>IF($Q52="","",INDEX(MAESTRO!$A:$A,$Q52))</x:f>
        <x:v>64</x:v>
      </x:c>
      <x:c r="F52" s="166" t="n">
        <x:f>IF($Q52="","",INDEX(MAESTRO!$B:$B,$Q52))</x:f>
        <x:v>64</x:v>
      </x:c>
      <x:c r="G52" s="166" t="str">
        <x:f>IF($Q52="","",INDEX(MAESTRO!$D:$D,$Q52))</x:f>
        <x:v>OPA</x:v>
      </x:c>
      <x:c r="H52" s="166" t="str">
        <x:f>IF($Q52="","",INDEX(MAESTRO!$E:$E,$Q52))</x:f>
        <x:v>Almirante</x:v>
      </x:c>
      <x:c r="I52" s="166" t="str">
        <x:f>IF($Q52="","",INDEX(MAESTRO!$F:$F,$Q52))</x:f>
        <x:v>VIP</x:v>
      </x:c>
      <x:c r="J52" s="165" t="str">
        <x:f>IF($Q52="","",INDEX(MAESTRO!$G:$G,$Q52))</x:f>
        <x:v>Codina Díaz, Rodolfo</x:v>
      </x:c>
      <x:c r="K52" s="165" t="str">
        <x:f>IF($Q52="","",INDEX(MAESTRO!$L:$L,$Q52))</x:f>
        <x:v>Ex - Comandante en Jefe de la Armada</x:v>
      </x:c>
      <x:c r="L52" s="166" t="str">
        <x:f>IF($Q52="","",INDEX(MAESTRO!$K:$K,$Q52))</x:f>
        <x:v>Pendiente</x:v>
      </x:c>
      <x:c r="M52" s="165" t="str">
        <x:f>IF($Q52="","",INDEX(MAESTRO!$M:$M,$Q52))</x:f>
      </x:c>
      <x:c r="N52" s="61" t="str">
        <x:f>IF(OR($D52="",$D52="SIN ASIGNAR",$J52=""),"",IF(COUNTIFS('EDECANES AYUDANTES'!$C:$C,$J52,'EDECANES AYUDANTES'!$F:$F,"SI")=0,"",IF(LEFT($D52,1)="D","",IF(COUNTIFS('MAPA ASIENTOS'!$D:$D,CHAR(CODE(LEFT($D52,1))+1)&amp;MID($D52,2,10),'MAPA ASIENTOS'!$E:$E,"ASIGNABLE")&gt;0,CHAR(CODE(LEFT($D52,1))+1)&amp;MID($D52,2,10),""))))</x:f>
      </x:c>
      <x:c r="O52" s="61" t="str">
        <x:f>IF($N52&lt;&gt;"","RESERVADO EDECÁN/AYUDANTE","")</x:f>
      </x:c>
      <x:c r="P52" s="165" t="str">
        <x:f>IF(COUNTIFS('EDECANES AYUDANTES'!$C:$C,$J52,'EDECANES AYUDANTES'!$F:$F,"SI")=0,"",IF($D52="SIN ASIGNAR","Autoridad sin asiento asignado.",IF(LEFT($D52,1)="D","Sin fila posterior disponible.",IF($N52="","Silla posterior no asignable.","Silla posterior reservada automáticamente."))))</x:f>
      </x:c>
      <x:c r="Q52" s="166">
        <x:f>IFERROR(MATCH(ROWS($A$2:A52),MAESTRO!$P:$P,0),"")</x:f>
        <x:v>65</x:v>
      </x:c>
    </x:row>
    <x:row r="53">
      <x:c r="A53" s="166">
        <x:f>IF($Q53="","",ROWS($A$2:A53))</x:f>
        <x:v>52</x:v>
      </x:c>
      <x:c r="B53" s="166" t="str">
        <x:f>IF(OR($D53="",$D53="SIN ASIGNAR"),"",LEFT($D53,1))</x:f>
        <x:v>A</x:v>
      </x:c>
      <x:c r="C53" s="166" t="n">
        <x:f>IF(OR($D53="",$D53="SIN ASIGNAR"),"",VALUE(MID($D53,2,10)))</x:f>
        <x:v>23</x:v>
      </x:c>
      <x:c r="D53" s="166" t="str">
        <x:f>IF($Q53="","",IF($J53="Cabrera Salazar, Fernando","A25",IF($J53="Mery, Roxana","A26",IFERROR(INDEX('MAPA ASIENTOS'!$D$2:$D$145,AGGREGATE(15,6,(ROW('MAPA ASIENTOS'!$D$2:$D$145)-ROW('MAPA ASIENTOS'!$D$2)+1)/(('MAPA ASIENTOS'!$E$2:$E$145="ASIGNABLE")*(COUNTIF($D$1:D52,'MAPA ASIENTOS'!$D$2:$D$145)=0)*(COUNTIF($N$1:N52,'MAPA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53" s="166" t="n">
        <x:f>IF($Q53="","",INDEX(MAESTRO!$A:$A,$Q53))</x:f>
        <x:v>66</x:v>
      </x:c>
      <x:c r="F53" s="166" t="n">
        <x:f>IF($Q53="","",INDEX(MAESTRO!$B:$B,$Q53))</x:f>
        <x:v>66</x:v>
      </x:c>
      <x:c r="G53" s="166" t="str">
        <x:f>IF($Q53="","",INDEX(MAESTRO!$D:$D,$Q53))</x:f>
        <x:v>OPA</x:v>
      </x:c>
      <x:c r="H53" s="166" t="str">
        <x:f>IF($Q53="","",INDEX(MAESTRO!$E:$E,$Q53))</x:f>
      </x:c>
      <x:c r="I53" s="166" t="str">
        <x:f>IF($Q53="","",INDEX(MAESTRO!$F:$F,$Q53))</x:f>
        <x:v>VIP</x:v>
      </x:c>
      <x:c r="J53" s="165" t="str">
        <x:f>IF($Q53="","",INDEX(MAESTRO!$G:$G,$Q53))</x:f>
        <x:v>Larrañaga Martin, Marcela</x:v>
      </x:c>
      <x:c r="K53" s="165" t="str">
        <x:f>IF($Q53="","",INDEX(MAESTRO!$L:$L,$Q53))</x:f>
        <x:v>Madrina</x:v>
      </x:c>
      <x:c r="L53" s="166" t="str">
        <x:f>IF($Q53="","",INDEX(MAESTRO!$K:$K,$Q53))</x:f>
        <x:v>SI</x:v>
      </x:c>
      <x:c r="M53" s="165" t="str">
        <x:f>IF($Q53="","",INDEX(MAESTRO!$M:$M,$Q53))</x:f>
      </x:c>
      <x:c r="N53" s="61" t="str">
        <x:f>IF(OR($D53="",$D53="SIN ASIGNAR",$J53=""),"",IF(COUNTIFS('EDECANES AYUDANTES'!$C:$C,$J53,'EDECANES AYUDANTES'!$F:$F,"SI")=0,"",IF(LEFT($D53,1)="D","",IF(COUNTIFS('MAPA ASIENTOS'!$D:$D,CHAR(CODE(LEFT($D53,1))+1)&amp;MID($D53,2,10),'MAPA ASIENTOS'!$E:$E,"ASIGNABLE")&gt;0,CHAR(CODE(LEFT($D53,1))+1)&amp;MID($D53,2,10),""))))</x:f>
      </x:c>
      <x:c r="O53" s="61" t="str">
        <x:f>IF($N53&lt;&gt;"","RESERVADO EDECÁN/AYUDANTE","")</x:f>
      </x:c>
      <x:c r="P53" s="165" t="str">
        <x:f>IF(COUNTIFS('EDECANES AYUDANTES'!$C:$C,$J53,'EDECANES AYUDANTES'!$F:$F,"SI")=0,"",IF($D53="SIN ASIGNAR","Autoridad sin asiento asignado.",IF(LEFT($D53,1)="D","Sin fila posterior disponible.",IF($N53="","Silla posterior no asignable.","Silla posterior reservada automáticamente."))))</x:f>
      </x:c>
      <x:c r="Q53" s="166">
        <x:f>IFERROR(MATCH(ROWS($A$2:A53),MAESTRO!$P:$P,0),"")</x:f>
        <x:v>67</x:v>
      </x:c>
    </x:row>
    <x:row r="54">
      <x:c r="A54" s="166">
        <x:f>IF($Q54="","",ROWS($A$2:A54))</x:f>
        <x:v>53</x:v>
      </x:c>
      <x:c r="B54" s="166" t="str">
        <x:f>IF(OR($D54="",$D54="SIN ASIGNAR"),"",LEFT($D54,1))</x:f>
        <x:v>A</x:v>
      </x:c>
      <x:c r="C54" s="166" t="n">
        <x:f>IF(OR($D54="",$D54="SIN ASIGNAR"),"",VALUE(MID($D54,2,10)))</x:f>
        <x:v>23</x:v>
      </x:c>
      <x:c r="D54" s="166" t="str">
        <x:f>IF($Q54="","",IF($J54="Cabrera Salazar, Fernando","A25",IF($J54="Mery, Roxana","A26",IFERROR(INDEX('MAPA ASIENTOS'!$D$2:$D$145,AGGREGATE(15,6,(ROW('MAPA ASIENTOS'!$D$2:$D$145)-ROW('MAPA ASIENTOS'!$D$2)+1)/(('MAPA ASIENTOS'!$E$2:$E$145="ASIGNABLE")*(COUNTIF($D$1:D53,'MAPA ASIENTOS'!$D$2:$D$145)=0)*(COUNTIF($N$1:N53,'MAPA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54" s="166" t="n">
        <x:f>IF($Q54="","",INDEX(MAESTRO!$A:$A,$Q54))</x:f>
        <x:v>68</x:v>
      </x:c>
      <x:c r="F54" s="166" t="n">
        <x:f>IF($Q54="","",INDEX(MAESTRO!$B:$B,$Q54))</x:f>
        <x:v>68</x:v>
      </x:c>
      <x:c r="G54" s="166" t="str">
        <x:f>IF($Q54="","",INDEX(MAESTRO!$D:$D,$Q54))</x:f>
        <x:v>OPA</x:v>
      </x:c>
      <x:c r="H54" s="166" t="str">
        <x:f>IF($Q54="","",INDEX(MAESTRO!$E:$E,$Q54))</x:f>
        <x:v>General</x:v>
      </x:c>
      <x:c r="I54" s="166" t="str">
        <x:f>IF($Q54="","",INDEX(MAESTRO!$F:$F,$Q54))</x:f>
        <x:v>VIP</x:v>
      </x:c>
      <x:c r="J54" s="165" t="str">
        <x:f>IF($Q54="","",INDEX(MAESTRO!$G:$G,$Q54))</x:f>
        <x:v>Romanini Gutiérrez, Leonardo</x:v>
      </x:c>
      <x:c r="K54" s="165" t="str">
        <x:f>IF($Q54="","",INDEX(MAESTRO!$L:$L,$Q54))</x:f>
        <x:v>Jefe del Estado Mayor Conjunto de las Fuerzas Armadas</x:v>
      </x:c>
      <x:c r="L54" s="166" t="str">
        <x:f>IF($Q54="","",INDEX(MAESTRO!$K:$K,$Q54))</x:f>
        <x:v>Pendiente</x:v>
      </x:c>
      <x:c r="M54" s="165" t="str">
        <x:f>IF($Q54="","",INDEX(MAESTRO!$M:$M,$Q54))</x:f>
      </x:c>
      <x:c r="N54" s="61" t="str">
        <x:f>IF(OR($D54="",$D54="SIN ASIGNAR",$J54=""),"",IF(COUNTIFS('EDECANES AYUDANTES'!$C:$C,$J54,'EDECANES AYUDANTES'!$F:$F,"SI")=0,"",IF(LEFT($D54,1)="D","",IF(COUNTIFS('MAPA ASIENTOS'!$D:$D,CHAR(CODE(LEFT($D54,1))+1)&amp;MID($D54,2,10),'MAPA ASIENTOS'!$E:$E,"ASIGNABLE")&gt;0,CHAR(CODE(LEFT($D54,1))+1)&amp;MID($D54,2,10),""))))</x:f>
      </x:c>
      <x:c r="O54" s="61" t="str">
        <x:f>IF($N54&lt;&gt;"","RESERVADO EDECÁN/AYUDANTE","")</x:f>
      </x:c>
      <x:c r="P54" s="165" t="str">
        <x:f>IF(COUNTIFS('EDECANES AYUDANTES'!$C:$C,$J54,'EDECANES AYUDANTES'!$F:$F,"SI")=0,"",IF($D54="SIN ASIGNAR","Autoridad sin asiento asignado.",IF(LEFT($D54,1)="D","Sin fila posterior disponible.",IF($N54="","Silla posterior no asignable.","Silla posterior reservada automáticamente."))))</x:f>
      </x:c>
      <x:c r="Q54" s="166">
        <x:f>IFERROR(MATCH(ROWS($A$2:A54),MAESTRO!$P:$P,0),"")</x:f>
        <x:v>69</x:v>
      </x:c>
    </x:row>
    <x:row r="55">
      <x:c r="A55" s="166">
        <x:f>IF($Q55="","",ROWS($A$2:A55))</x:f>
        <x:v>54</x:v>
      </x:c>
      <x:c r="B55" s="166" t="str">
        <x:f>IF(OR($D55="",$D55="SIN ASIGNAR"),"",LEFT($D55,1))</x:f>
        <x:v>A</x:v>
      </x:c>
      <x:c r="C55" s="166" t="n">
        <x:f>IF(OR($D55="",$D55="SIN ASIGNAR"),"",VALUE(MID($D55,2,10)))</x:f>
        <x:v>23</x:v>
      </x:c>
      <x:c r="D55" s="166" t="str">
        <x:f>IF($Q55="","",IF($J55="Cabrera Salazar, Fernando","A25",IF($J55="Mery, Roxana","A26",IFERROR(INDEX('MAPA ASIENTOS'!$D$2:$D$145,AGGREGATE(15,6,(ROW('MAPA ASIENTOS'!$D$2:$D$145)-ROW('MAPA ASIENTOS'!$D$2)+1)/(('MAPA ASIENTOS'!$E$2:$E$145="ASIGNABLE")*(COUNTIF($D$1:D54,'MAPA ASIENTOS'!$D$2:$D$145)=0)*(COUNTIF($N$1:N54,'MAPA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55" s="166" t="n">
        <x:f>IF($Q55="","",INDEX(MAESTRO!$A:$A,$Q55))</x:f>
        <x:v>69</x:v>
      </x:c>
      <x:c r="F55" s="166" t="n">
        <x:f>IF($Q55="","",INDEX(MAESTRO!$B:$B,$Q55))</x:f>
        <x:v>69</x:v>
      </x:c>
      <x:c r="G55" s="166" t="str">
        <x:f>IF($Q55="","",INDEX(MAESTRO!$D:$D,$Q55))</x:f>
        <x:v>OPA</x:v>
      </x:c>
      <x:c r="H55" s="166" t="str">
        <x:f>IF($Q55="","",INDEX(MAESTRO!$E:$E,$Q55))</x:f>
        <x:v>Gobernador</x:v>
      </x:c>
      <x:c r="I55" s="166" t="str">
        <x:f>IF($Q55="","",INDEX(MAESTRO!$F:$F,$Q55))</x:f>
        <x:v>VIP</x:v>
      </x:c>
      <x:c r="J55" s="165" t="str">
        <x:f>IF($Q55="","",INDEX(MAESTRO!$G:$G,$Q55))</x:f>
        <x:v>Giacaman García, Sergio</x:v>
      </x:c>
      <x:c r="K55" s="165" t="str">
        <x:f>IF($Q55="","",INDEX(MAESTRO!$L:$L,$Q55))</x:f>
        <x:v>Gobernador Región Bio Bio</x:v>
      </x:c>
      <x:c r="L55" s="166" t="str">
        <x:f>IF($Q55="","",INDEX(MAESTRO!$K:$K,$Q55))</x:f>
        <x:v>Pendiente</x:v>
      </x:c>
      <x:c r="M55" s="165" t="str">
        <x:f>IF($Q55="","",INDEX(MAESTRO!$M:$M,$Q55))</x:f>
      </x:c>
      <x:c r="N55" s="61" t="str">
        <x:f>IF(OR($D55="",$D55="SIN ASIGNAR",$J55=""),"",IF(COUNTIFS('EDECANES AYUDANTES'!$C:$C,$J55,'EDECANES AYUDANTES'!$F:$F,"SI")=0,"",IF(LEFT($D55,1)="D","",IF(COUNTIFS('MAPA ASIENTOS'!$D:$D,CHAR(CODE(LEFT($D55,1))+1)&amp;MID($D55,2,10),'MAPA ASIENTOS'!$E:$E,"ASIGNABLE")&gt;0,CHAR(CODE(LEFT($D55,1))+1)&amp;MID($D55,2,10),""))))</x:f>
      </x:c>
      <x:c r="O55" s="61" t="str">
        <x:f>IF($N55&lt;&gt;"","RESERVADO EDECÁN/AYUDANTE","")</x:f>
      </x:c>
      <x:c r="P55" s="165" t="str">
        <x:f>IF(COUNTIFS('EDECANES AYUDANTES'!$C:$C,$J55,'EDECANES AYUDANTES'!$F:$F,"SI")=0,"",IF($D55="SIN ASIGNAR","Autoridad sin asiento asignado.",IF(LEFT($D55,1)="D","Sin fila posterior disponible.",IF($N55="","Silla posterior no asignable.","Silla posterior reservada automáticamente."))))</x:f>
      </x:c>
      <x:c r="Q55" s="166">
        <x:f>IFERROR(MATCH(ROWS($A$2:A55),MAESTRO!$P:$P,0),"")</x:f>
        <x:v>70</x:v>
      </x:c>
    </x:row>
    <x:row r="56">
      <x:c r="A56" s="166">
        <x:f>IF($Q56="","",ROWS($A$2:A56))</x:f>
        <x:v>55</x:v>
      </x:c>
      <x:c r="B56" s="166" t="str">
        <x:f>IF(OR($D56="",$D56="SIN ASIGNAR"),"",LEFT($D56,1))</x:f>
        <x:v>A</x:v>
      </x:c>
      <x:c r="C56" s="166" t="n">
        <x:f>IF(OR($D56="",$D56="SIN ASIGNAR"),"",VALUE(MID($D56,2,10)))</x:f>
        <x:v>23</x:v>
      </x:c>
      <x:c r="D56" s="166" t="str">
        <x:f>IF($Q56="","",IF($J56="Cabrera Salazar, Fernando","A25",IF($J56="Mery, Roxana","A26",IFERROR(INDEX('MAPA ASIENTOS'!$D$2:$D$145,AGGREGATE(15,6,(ROW('MAPA ASIENTOS'!$D$2:$D$145)-ROW('MAPA ASIENTOS'!$D$2)+1)/(('MAPA ASIENTOS'!$E$2:$E$145="ASIGNABLE")*(COUNTIF($D$1:D55,'MAPA ASIENTOS'!$D$2:$D$145)=0)*(COUNTIF($N$1:N55,'MAPA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56" s="166" t="n">
        <x:f>IF($Q56="","",INDEX(MAESTRO!$A:$A,$Q56))</x:f>
        <x:v>70</x:v>
      </x:c>
      <x:c r="F56" s="166" t="n">
        <x:f>IF($Q56="","",INDEX(MAESTRO!$B:$B,$Q56))</x:f>
        <x:v>70</x:v>
      </x:c>
      <x:c r="G56" s="166" t="str">
        <x:f>IF($Q56="","",INDEX(MAESTRO!$D:$D,$Q56))</x:f>
        <x:v>OPA</x:v>
      </x:c>
      <x:c r="H56" s="166" t="str">
        <x:f>IF($Q56="","",INDEX(MAESTRO!$E:$E,$Q56))</x:f>
        <x:v>Gobernador</x:v>
      </x:c>
      <x:c r="I56" s="166" t="str">
        <x:f>IF($Q56="","",INDEX(MAESTRO!$F:$F,$Q56))</x:f>
        <x:v>VIP</x:v>
      </x:c>
      <x:c r="J56" s="165" t="str">
        <x:f>IF($Q56="","",INDEX(MAESTRO!$G:$G,$Q56))</x:f>
        <x:v>Flies Añon, Jorge</x:v>
      </x:c>
      <x:c r="K56" s="165" t="str">
        <x:f>IF($Q56="","",INDEX(MAESTRO!$L:$L,$Q56))</x:f>
        <x:v>Gobernador Región de Magallanes</x:v>
      </x:c>
      <x:c r="L56" s="166" t="str">
        <x:f>IF($Q56="","",INDEX(MAESTRO!$K:$K,$Q56))</x:f>
        <x:v>Pendiente</x:v>
      </x:c>
      <x:c r="M56" s="165" t="str">
        <x:f>IF($Q56="","",INDEX(MAESTRO!$M:$M,$Q56))</x:f>
      </x:c>
      <x:c r="N56" s="61" t="str">
        <x:f>IF(OR($D56="",$D56="SIN ASIGNAR",$J56=""),"",IF(COUNTIFS('EDECANES AYUDANTES'!$C:$C,$J56,'EDECANES AYUDANTES'!$F:$F,"SI")=0,"",IF(LEFT($D56,1)="D","",IF(COUNTIFS('MAPA ASIENTOS'!$D:$D,CHAR(CODE(LEFT($D56,1))+1)&amp;MID($D56,2,10),'MAPA ASIENTOS'!$E:$E,"ASIGNABLE")&gt;0,CHAR(CODE(LEFT($D56,1))+1)&amp;MID($D56,2,10),""))))</x:f>
      </x:c>
      <x:c r="O56" s="61" t="str">
        <x:f>IF($N56&lt;&gt;"","RESERVADO EDECÁN/AYUDANTE","")</x:f>
      </x:c>
      <x:c r="P56" s="165" t="str">
        <x:f>IF(COUNTIFS('EDECANES AYUDANTES'!$C:$C,$J56,'EDECANES AYUDANTES'!$F:$F,"SI")=0,"",IF($D56="SIN ASIGNAR","Autoridad sin asiento asignado.",IF(LEFT($D56,1)="D","Sin fila posterior disponible.",IF($N56="","Silla posterior no asignable.","Silla posterior reservada automáticamente."))))</x:f>
      </x:c>
      <x:c r="Q56" s="166">
        <x:f>IFERROR(MATCH(ROWS($A$2:A56),MAESTRO!$P:$P,0),"")</x:f>
        <x:v>71</x:v>
      </x:c>
    </x:row>
    <x:row r="57">
      <x:c r="A57" s="166">
        <x:f>IF($Q57="","",ROWS($A$2:A57))</x:f>
        <x:v>56</x:v>
      </x:c>
      <x:c r="B57" s="166" t="str">
        <x:f>IF(OR($D57="",$D57="SIN ASIGNAR"),"",LEFT($D57,1))</x:f>
        <x:v>A</x:v>
      </x:c>
      <x:c r="C57" s="166" t="n">
        <x:f>IF(OR($D57="",$D57="SIN ASIGNAR"),"",VALUE(MID($D57,2,10)))</x:f>
        <x:v>23</x:v>
      </x:c>
      <x:c r="D57" s="166" t="str">
        <x:f>IF($Q57="","",IF($J57="Cabrera Salazar, Fernando","A25",IF($J57="Mery, Roxana","A26",IFERROR(INDEX('MAPA ASIENTOS'!$D$2:$D$145,AGGREGATE(15,6,(ROW('MAPA ASIENTOS'!$D$2:$D$145)-ROW('MAPA ASIENTOS'!$D$2)+1)/(('MAPA ASIENTOS'!$E$2:$E$145="ASIGNABLE")*(COUNTIF($D$1:D56,'MAPA ASIENTOS'!$D$2:$D$145)=0)*(COUNTIF($N$1:N56,'MAPA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57" s="166" t="n">
        <x:f>IF($Q57="","",INDEX(MAESTRO!$A:$A,$Q57))</x:f>
        <x:v>71</x:v>
      </x:c>
      <x:c r="F57" s="166" t="n">
        <x:f>IF($Q57="","",INDEX(MAESTRO!$B:$B,$Q57))</x:f>
        <x:v>71</x:v>
      </x:c>
      <x:c r="G57" s="166" t="str">
        <x:f>IF($Q57="","",INDEX(MAESTRO!$D:$D,$Q57))</x:f>
        <x:v>OPA</x:v>
      </x:c>
      <x:c r="H57" s="166" t="str">
        <x:f>IF($Q57="","",INDEX(MAESTRO!$E:$E,$Q57))</x:f>
        <x:v>Delegado Presidencial</x:v>
      </x:c>
      <x:c r="I57" s="166" t="str">
        <x:f>IF($Q57="","",INDEX(MAESTRO!$F:$F,$Q57))</x:f>
        <x:v>VIP</x:v>
      </x:c>
      <x:c r="J57" s="165" t="str">
        <x:f>IF($Q57="","",INDEX(MAESTRO!$G:$G,$Q57))</x:f>
        <x:v>Anativia Zamora, Julio</x:v>
      </x:c>
      <x:c r="K57" s="165" t="str">
        <x:f>IF($Q57="","",INDEX(MAESTRO!$L:$L,$Q57))</x:f>
        <x:v>Delegado Presidencial Región de Bio Bio</x:v>
      </x:c>
      <x:c r="L57" s="166" t="str">
        <x:f>IF($Q57="","",INDEX(MAESTRO!$K:$K,$Q57))</x:f>
        <x:v>SI</x:v>
      </x:c>
      <x:c r="M57" s="165" t="str">
        <x:f>IF($Q57="","",INDEX(MAESTRO!$M:$M,$Q57))</x:f>
      </x:c>
      <x:c r="N57" s="61" t="str">
        <x:f>IF(OR($D57="",$D57="SIN ASIGNAR",$J57=""),"",IF(COUNTIFS('EDECANES AYUDANTES'!$C:$C,$J57,'EDECANES AYUDANTES'!$F:$F,"SI")=0,"",IF(LEFT($D57,1)="D","",IF(COUNTIFS('MAPA ASIENTOS'!$D:$D,CHAR(CODE(LEFT($D57,1))+1)&amp;MID($D57,2,10),'MAPA ASIENTOS'!$E:$E,"ASIGNABLE")&gt;0,CHAR(CODE(LEFT($D57,1))+1)&amp;MID($D57,2,10),""))))</x:f>
      </x:c>
      <x:c r="O57" s="61" t="str">
        <x:f>IF($N57&lt;&gt;"","RESERVADO EDECÁN/AYUDANTE","")</x:f>
      </x:c>
      <x:c r="P57" s="165" t="str">
        <x:f>IF(COUNTIFS('EDECANES AYUDANTES'!$C:$C,$J57,'EDECANES AYUDANTES'!$F:$F,"SI")=0,"",IF($D57="SIN ASIGNAR","Autoridad sin asiento asignado.",IF(LEFT($D57,1)="D","Sin fila posterior disponible.",IF($N57="","Silla posterior no asignable.","Silla posterior reservada automáticamente."))))</x:f>
      </x:c>
      <x:c r="Q57" s="166">
        <x:f>IFERROR(MATCH(ROWS($A$2:A57),MAESTRO!$P:$P,0),"")</x:f>
        <x:v>72</x:v>
      </x:c>
    </x:row>
    <x:row r="58">
      <x:c r="A58" s="166">
        <x:f>IF($Q58="","",ROWS($A$2:A58))</x:f>
        <x:v>57</x:v>
      </x:c>
      <x:c r="B58" s="166" t="str">
        <x:f>IF(OR($D58="",$D58="SIN ASIGNAR"),"",LEFT($D58,1))</x:f>
        <x:v>A</x:v>
      </x:c>
      <x:c r="C58" s="166" t="n">
        <x:f>IF(OR($D58="",$D58="SIN ASIGNAR"),"",VALUE(MID($D58,2,10)))</x:f>
        <x:v>23</x:v>
      </x:c>
      <x:c r="D58" s="166" t="str">
        <x:f>IF($Q58="","",IF($J58="Cabrera Salazar, Fernando","A25",IF($J58="Mery, Roxana","A26",IFERROR(INDEX('MAPA ASIENTOS'!$D$2:$D$145,AGGREGATE(15,6,(ROW('MAPA ASIENTOS'!$D$2:$D$145)-ROW('MAPA ASIENTOS'!$D$2)+1)/(('MAPA ASIENTOS'!$E$2:$E$145="ASIGNABLE")*(COUNTIF($D$1:D57,'MAPA ASIENTOS'!$D$2:$D$145)=0)*(COUNTIF($N$1:N57,'MAPA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58" s="166" t="n">
        <x:f>IF($Q58="","",INDEX(MAESTRO!$A:$A,$Q58))</x:f>
        <x:v>72</x:v>
      </x:c>
      <x:c r="F58" s="166" t="n">
        <x:f>IF($Q58="","",INDEX(MAESTRO!$B:$B,$Q58))</x:f>
        <x:v>72</x:v>
      </x:c>
      <x:c r="G58" s="166" t="str">
        <x:f>IF($Q58="","",INDEX(MAESTRO!$D:$D,$Q58))</x:f>
        <x:v>OPA</x:v>
      </x:c>
      <x:c r="H58" s="166" t="str">
        <x:f>IF($Q58="","",INDEX(MAESTRO!$E:$E,$Q58))</x:f>
        <x:v>Honorable Senador</x:v>
      </x:c>
      <x:c r="I58" s="166" t="str">
        <x:f>IF($Q58="","",INDEX(MAESTRO!$F:$F,$Q58))</x:f>
        <x:v>VIP</x:v>
      </x:c>
      <x:c r="J58" s="165" t="str">
        <x:f>IF($Q58="","",INDEX(MAESTRO!$G:$G,$Q58))</x:f>
        <x:v>Huenchumilla Jaramillo, Francisco</x:v>
      </x:c>
      <x:c r="K58" s="165" t="str">
        <x:f>IF($Q58="","",INDEX(MAESTRO!$L:$L,$Q58))</x:f>
        <x:v>Presidente Comisión de Defensa Nacional Cir. 11</x:v>
      </x:c>
      <x:c r="L58" s="166" t="str">
        <x:f>IF($Q58="","",INDEX(MAESTRO!$K:$K,$Q58))</x:f>
        <x:v>Pendiente</x:v>
      </x:c>
      <x:c r="M58" s="165" t="str">
        <x:f>IF($Q58="","",INDEX(MAESTRO!$M:$M,$Q58))</x:f>
      </x:c>
      <x:c r="N58" s="61" t="str">
        <x:f>IF(OR($D58="",$D58="SIN ASIGNAR",$J58=""),"",IF(COUNTIFS('EDECANES AYUDANTES'!$C:$C,$J58,'EDECANES AYUDANTES'!$F:$F,"SI")=0,"",IF(LEFT($D58,1)="D","",IF(COUNTIFS('MAPA ASIENTOS'!$D:$D,CHAR(CODE(LEFT($D58,1))+1)&amp;MID($D58,2,10),'MAPA ASIENTOS'!$E:$E,"ASIGNABLE")&gt;0,CHAR(CODE(LEFT($D58,1))+1)&amp;MID($D58,2,10),""))))</x:f>
      </x:c>
      <x:c r="O58" s="61" t="str">
        <x:f>IF($N58&lt;&gt;"","RESERVADO EDECÁN/AYUDANTE","")</x:f>
      </x:c>
      <x:c r="P58" s="165" t="str">
        <x:f>IF(COUNTIFS('EDECANES AYUDANTES'!$C:$C,$J58,'EDECANES AYUDANTES'!$F:$F,"SI")=0,"",IF($D58="SIN ASIGNAR","Autoridad sin asiento asignado.",IF(LEFT($D58,1)="D","Sin fila posterior disponible.",IF($N58="","Silla posterior no asignable.","Silla posterior reservada automáticamente."))))</x:f>
      </x:c>
      <x:c r="Q58" s="166">
        <x:f>IFERROR(MATCH(ROWS($A$2:A58),MAESTRO!$P:$P,0),"")</x:f>
        <x:v>73</x:v>
      </x:c>
    </x:row>
    <x:row r="59">
      <x:c r="A59" s="166">
        <x:f>IF($Q59="","",ROWS($A$2:A59))</x:f>
        <x:v>58</x:v>
      </x:c>
      <x:c r="B59" s="166" t="str">
        <x:f>IF(OR($D59="",$D59="SIN ASIGNAR"),"",LEFT($D59,1))</x:f>
        <x:v>A</x:v>
      </x:c>
      <x:c r="C59" s="166" t="n">
        <x:f>IF(OR($D59="",$D59="SIN ASIGNAR"),"",VALUE(MID($D59,2,10)))</x:f>
        <x:v>23</x:v>
      </x:c>
      <x:c r="D59" s="166" t="str">
        <x:f>IF($Q59="","",IF($J59="Cabrera Salazar, Fernando","A25",IF($J59="Mery, Roxana","A26",IFERROR(INDEX('MAPA ASIENTOS'!$D$2:$D$145,AGGREGATE(15,6,(ROW('MAPA ASIENTOS'!$D$2:$D$145)-ROW('MAPA ASIENTOS'!$D$2)+1)/(('MAPA ASIENTOS'!$E$2:$E$145="ASIGNABLE")*(COUNTIF($D$1:D58,'MAPA ASIENTOS'!$D$2:$D$145)=0)*(COUNTIF($N$1:N58,'MAPA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59" s="166" t="n">
        <x:f>IF($Q59="","",INDEX(MAESTRO!$A:$A,$Q59))</x:f>
        <x:v>73</x:v>
      </x:c>
      <x:c r="F59" s="166" t="n">
        <x:f>IF($Q59="","",INDEX(MAESTRO!$B:$B,$Q59))</x:f>
        <x:v>73</x:v>
      </x:c>
      <x:c r="G59" s="166" t="str">
        <x:f>IF($Q59="","",INDEX(MAESTRO!$D:$D,$Q59))</x:f>
        <x:v>OPA</x:v>
      </x:c>
      <x:c r="H59" s="166" t="str">
        <x:f>IF($Q59="","",INDEX(MAESTRO!$E:$E,$Q59))</x:f>
        <x:v>Honorable Senador</x:v>
      </x:c>
      <x:c r="I59" s="166" t="str">
        <x:f>IF($Q59="","",INDEX(MAESTRO!$F:$F,$Q59))</x:f>
        <x:v>VIP</x:v>
      </x:c>
      <x:c r="J59" s="165" t="str">
        <x:f>IF($Q59="","",INDEX(MAESTRO!$G:$G,$Q59))</x:f>
        <x:v>Araya Guerrero, Pedro</x:v>
      </x:c>
      <x:c r="K59" s="165" t="str">
        <x:f>IF($Q59="","",INDEX(MAESTRO!$L:$L,$Q59))</x:f>
        <x:v>Comisión de Defensa Nacional</x:v>
      </x:c>
      <x:c r="L59" s="166" t="str">
        <x:f>IF($Q59="","",INDEX(MAESTRO!$K:$K,$Q59))</x:f>
        <x:v>Pendiente</x:v>
      </x:c>
      <x:c r="M59" s="165" t="str">
        <x:f>IF($Q59="","",INDEX(MAESTRO!$M:$M,$Q59))</x:f>
      </x:c>
      <x:c r="N59" s="61" t="str">
        <x:f>IF(OR($D59="",$D59="SIN ASIGNAR",$J59=""),"",IF(COUNTIFS('EDECANES AYUDANTES'!$C:$C,$J59,'EDECANES AYUDANTES'!$F:$F,"SI")=0,"",IF(LEFT($D59,1)="D","",IF(COUNTIFS('MAPA ASIENTOS'!$D:$D,CHAR(CODE(LEFT($D59,1))+1)&amp;MID($D59,2,10),'MAPA ASIENTOS'!$E:$E,"ASIGNABLE")&gt;0,CHAR(CODE(LEFT($D59,1))+1)&amp;MID($D59,2,10),""))))</x:f>
      </x:c>
      <x:c r="O59" s="61" t="str">
        <x:f>IF($N59&lt;&gt;"","RESERVADO EDECÁN/AYUDANTE","")</x:f>
      </x:c>
      <x:c r="P59" s="165" t="str">
        <x:f>IF(COUNTIFS('EDECANES AYUDANTES'!$C:$C,$J59,'EDECANES AYUDANTES'!$F:$F,"SI")=0,"",IF($D59="SIN ASIGNAR","Autoridad sin asiento asignado.",IF(LEFT($D59,1)="D","Sin fila posterior disponible.",IF($N59="","Silla posterior no asignable.","Silla posterior reservada automáticamente."))))</x:f>
      </x:c>
      <x:c r="Q59" s="166">
        <x:f>IFERROR(MATCH(ROWS($A$2:A59),MAESTRO!$P:$P,0),"")</x:f>
        <x:v>74</x:v>
      </x:c>
    </x:row>
    <x:row r="60">
      <x:c r="A60" s="166">
        <x:f>IF($Q60="","",ROWS($A$2:A60))</x:f>
        <x:v>59</x:v>
      </x:c>
      <x:c r="B60" s="166" t="str">
        <x:f>IF(OR($D60="",$D60="SIN ASIGNAR"),"",LEFT($D60,1))</x:f>
        <x:v>A</x:v>
      </x:c>
      <x:c r="C60" s="166" t="n">
        <x:f>IF(OR($D60="",$D60="SIN ASIGNAR"),"",VALUE(MID($D60,2,10)))</x:f>
        <x:v>23</x:v>
      </x:c>
      <x:c r="D60" s="166" t="str">
        <x:f>IF($Q60="","",IF($J60="Cabrera Salazar, Fernando","A25",IF($J60="Mery, Roxana","A26",IFERROR(INDEX('MAPA ASIENTOS'!$D$2:$D$145,AGGREGATE(15,6,(ROW('MAPA ASIENTOS'!$D$2:$D$145)-ROW('MAPA ASIENTOS'!$D$2)+1)/(('MAPA ASIENTOS'!$E$2:$E$145="ASIGNABLE")*(COUNTIF($D$1:D59,'MAPA ASIENTOS'!$D$2:$D$145)=0)*(COUNTIF($N$1:N59,'MAPA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60" s="166" t="n">
        <x:f>IF($Q60="","",INDEX(MAESTRO!$A:$A,$Q60))</x:f>
        <x:v>74</x:v>
      </x:c>
      <x:c r="F60" s="166" t="n">
        <x:f>IF($Q60="","",INDEX(MAESTRO!$B:$B,$Q60))</x:f>
        <x:v>74</x:v>
      </x:c>
      <x:c r="G60" s="166" t="str">
        <x:f>IF($Q60="","",INDEX(MAESTRO!$D:$D,$Q60))</x:f>
        <x:v>OPA</x:v>
      </x:c>
      <x:c r="H60" s="166" t="str">
        <x:f>IF($Q60="","",INDEX(MAESTRO!$E:$E,$Q60))</x:f>
        <x:v>Honorable Senador</x:v>
      </x:c>
      <x:c r="I60" s="166" t="str">
        <x:f>IF($Q60="","",INDEX(MAESTRO!$F:$F,$Q60))</x:f>
        <x:v>VIP</x:v>
      </x:c>
      <x:c r="J60" s="165" t="str">
        <x:f>IF($Q60="","",INDEX(MAESTRO!$G:$G,$Q60))</x:f>
        <x:v>Flores Oporto, Camila</x:v>
      </x:c>
      <x:c r="K60" s="165" t="str">
        <x:f>IF($Q60="","",INDEX(MAESTRO!$L:$L,$Q60))</x:f>
        <x:v>Comisión de Defensa Nacional</x:v>
      </x:c>
      <x:c r="L60" s="166" t="str">
        <x:f>IF($Q60="","",INDEX(MAESTRO!$K:$K,$Q60))</x:f>
        <x:v>Pendiente</x:v>
      </x:c>
      <x:c r="M60" s="165" t="str">
        <x:f>IF($Q60="","",INDEX(MAESTRO!$M:$M,$Q60))</x:f>
      </x:c>
      <x:c r="N60" s="61" t="str">
        <x:f>IF(OR($D60="",$D60="SIN ASIGNAR",$J60=""),"",IF(COUNTIFS('EDECANES AYUDANTES'!$C:$C,$J60,'EDECANES AYUDANTES'!$F:$F,"SI")=0,"",IF(LEFT($D60,1)="D","",IF(COUNTIFS('MAPA ASIENTOS'!$D:$D,CHAR(CODE(LEFT($D60,1))+1)&amp;MID($D60,2,10),'MAPA ASIENTOS'!$E:$E,"ASIGNABLE")&gt;0,CHAR(CODE(LEFT($D60,1))+1)&amp;MID($D60,2,10),""))))</x:f>
      </x:c>
      <x:c r="O60" s="61" t="str">
        <x:f>IF($N60&lt;&gt;"","RESERVADO EDECÁN/AYUDANTE","")</x:f>
      </x:c>
      <x:c r="P60" s="165" t="str">
        <x:f>IF(COUNTIFS('EDECANES AYUDANTES'!$C:$C,$J60,'EDECANES AYUDANTES'!$F:$F,"SI")=0,"",IF($D60="SIN ASIGNAR","Autoridad sin asiento asignado.",IF(LEFT($D60,1)="D","Sin fila posterior disponible.",IF($N60="","Silla posterior no asignable.","Silla posterior reservada automáticamente."))))</x:f>
      </x:c>
      <x:c r="Q60" s="166">
        <x:f>IFERROR(MATCH(ROWS($A$2:A60),MAESTRO!$P:$P,0),"")</x:f>
        <x:v>75</x:v>
      </x:c>
    </x:row>
    <x:row r="61">
      <x:c r="A61" s="166">
        <x:f>IF($Q61="","",ROWS($A$2:A61))</x:f>
        <x:v>60</x:v>
      </x:c>
      <x:c r="B61" s="166" t="str">
        <x:f>IF(OR($D61="",$D61="SIN ASIGNAR"),"",LEFT($D61,1))</x:f>
        <x:v>A</x:v>
      </x:c>
      <x:c r="C61" s="166" t="n">
        <x:f>IF(OR($D61="",$D61="SIN ASIGNAR"),"",VALUE(MID($D61,2,10)))</x:f>
        <x:v>23</x:v>
      </x:c>
      <x:c r="D61" s="166" t="str">
        <x:f>IF($Q61="","",IF($J61="Cabrera Salazar, Fernando","A25",IF($J61="Mery, Roxana","A26",IFERROR(INDEX('MAPA ASIENTOS'!$D$2:$D$145,AGGREGATE(15,6,(ROW('MAPA ASIENTOS'!$D$2:$D$145)-ROW('MAPA ASIENTOS'!$D$2)+1)/(('MAPA ASIENTOS'!$E$2:$E$145="ASIGNABLE")*(COUNTIF($D$1:D60,'MAPA ASIENTOS'!$D$2:$D$145)=0)*(COUNTIF($N$1:N60,'MAPA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61" s="166" t="n">
        <x:f>IF($Q61="","",INDEX(MAESTRO!$A:$A,$Q61))</x:f>
        <x:v>75</x:v>
      </x:c>
      <x:c r="F61" s="166" t="n">
        <x:f>IF($Q61="","",INDEX(MAESTRO!$B:$B,$Q61))</x:f>
        <x:v>75</x:v>
      </x:c>
      <x:c r="G61" s="166" t="str">
        <x:f>IF($Q61="","",INDEX(MAESTRO!$D:$D,$Q61))</x:f>
        <x:v>OPA</x:v>
      </x:c>
      <x:c r="H61" s="166" t="str">
        <x:f>IF($Q61="","",INDEX(MAESTRO!$E:$E,$Q61))</x:f>
        <x:v>Honorable Senador</x:v>
      </x:c>
      <x:c r="I61" s="166" t="str">
        <x:f>IF($Q61="","",INDEX(MAESTRO!$F:$F,$Q61))</x:f>
        <x:v>VIP</x:v>
      </x:c>
      <x:c r="J61" s="165" t="str">
        <x:f>IF($Q61="","",INDEX(MAESTRO!$G:$G,$Q61))</x:f>
        <x:v>Saavedra Chandía, Gastón</x:v>
      </x:c>
      <x:c r="K61" s="165" t="str">
        <x:f>IF($Q61="","",INDEX(MAESTRO!$L:$L,$Q61))</x:f>
        <x:v>Comisión de Defensa Nacional</x:v>
      </x:c>
      <x:c r="L61" s="166" t="str">
        <x:f>IF($Q61="","",INDEX(MAESTRO!$K:$K,$Q61))</x:f>
        <x:v>Pendiente</x:v>
      </x:c>
      <x:c r="M61" s="165" t="str">
        <x:f>IF($Q61="","",INDEX(MAESTRO!$M:$M,$Q61))</x:f>
      </x:c>
      <x:c r="N61" s="61" t="str">
        <x:f>IF(OR($D61="",$D61="SIN ASIGNAR",$J61=""),"",IF(COUNTIFS('EDECANES AYUDANTES'!$C:$C,$J61,'EDECANES AYUDANTES'!$F:$F,"SI")=0,"",IF(LEFT($D61,1)="D","",IF(COUNTIFS('MAPA ASIENTOS'!$D:$D,CHAR(CODE(LEFT($D61,1))+1)&amp;MID($D61,2,10),'MAPA ASIENTOS'!$E:$E,"ASIGNABLE")&gt;0,CHAR(CODE(LEFT($D61,1))+1)&amp;MID($D61,2,10),""))))</x:f>
      </x:c>
      <x:c r="O61" s="61" t="str">
        <x:f>IF($N61&lt;&gt;"","RESERVADO EDECÁN/AYUDANTE","")</x:f>
      </x:c>
      <x:c r="P61" s="165" t="str">
        <x:f>IF(COUNTIFS('EDECANES AYUDANTES'!$C:$C,$J61,'EDECANES AYUDANTES'!$F:$F,"SI")=0,"",IF($D61="SIN ASIGNAR","Autoridad sin asiento asignado.",IF(LEFT($D61,1)="D","Sin fila posterior disponible.",IF($N61="","Silla posterior no asignable.","Silla posterior reservada automáticamente."))))</x:f>
      </x:c>
      <x:c r="Q61" s="166">
        <x:f>IFERROR(MATCH(ROWS($A$2:A61),MAESTRO!$P:$P,0),"")</x:f>
        <x:v>76</x:v>
      </x:c>
    </x:row>
    <x:row r="62">
      <x:c r="A62" s="166">
        <x:f>IF($Q62="","",ROWS($A$2:A62))</x:f>
        <x:v>61</x:v>
      </x:c>
      <x:c r="B62" s="166" t="str">
        <x:f>IF(OR($D62="",$D62="SIN ASIGNAR"),"",LEFT($D62,1))</x:f>
        <x:v>A</x:v>
      </x:c>
      <x:c r="C62" s="166" t="n">
        <x:f>IF(OR($D62="",$D62="SIN ASIGNAR"),"",VALUE(MID($D62,2,10)))</x:f>
        <x:v>23</x:v>
      </x:c>
      <x:c r="D62" s="166" t="str">
        <x:f>IF($Q62="","",IF($J62="Cabrera Salazar, Fernando","A25",IF($J62="Mery, Roxana","A26",IFERROR(INDEX('MAPA ASIENTOS'!$D$2:$D$145,AGGREGATE(15,6,(ROW('MAPA ASIENTOS'!$D$2:$D$145)-ROW('MAPA ASIENTOS'!$D$2)+1)/(('MAPA ASIENTOS'!$E$2:$E$145="ASIGNABLE")*(COUNTIF($D$1:D61,'MAPA ASIENTOS'!$D$2:$D$145)=0)*(COUNTIF($N$1:N61,'MAPA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62" s="166" t="n">
        <x:f>IF($Q62="","",INDEX(MAESTRO!$A:$A,$Q62))</x:f>
        <x:v>76</x:v>
      </x:c>
      <x:c r="F62" s="166" t="n">
        <x:f>IF($Q62="","",INDEX(MAESTRO!$B:$B,$Q62))</x:f>
        <x:v>76</x:v>
      </x:c>
      <x:c r="G62" s="166" t="str">
        <x:f>IF($Q62="","",INDEX(MAESTRO!$D:$D,$Q62))</x:f>
        <x:v>OPA</x:v>
      </x:c>
      <x:c r="H62" s="166" t="str">
        <x:f>IF($Q62="","",INDEX(MAESTRO!$E:$E,$Q62))</x:f>
        <x:v>Honorable Senador</x:v>
      </x:c>
      <x:c r="I62" s="166" t="str">
        <x:f>IF($Q62="","",INDEX(MAESTRO!$F:$F,$Q62))</x:f>
        <x:v>VIP</x:v>
      </x:c>
      <x:c r="J62" s="165" t="str">
        <x:f>IF($Q62="","",INDEX(MAESTRO!$G:$G,$Q62))</x:f>
        <x:v>Vial Maceratta, Cristián</x:v>
      </x:c>
      <x:c r="K62" s="165" t="str">
        <x:f>IF($Q62="","",INDEX(MAESTRO!$L:$L,$Q62))</x:f>
        <x:v>Comisión de Defensa Nacional</x:v>
      </x:c>
      <x:c r="L62" s="166" t="str">
        <x:f>IF($Q62="","",INDEX(MAESTRO!$K:$K,$Q62))</x:f>
        <x:v>Pendiente</x:v>
      </x:c>
      <x:c r="M62" s="165" t="str">
        <x:f>IF($Q62="","",INDEX(MAESTRO!$M:$M,$Q62))</x:f>
      </x:c>
      <x:c r="N62" s="61" t="str">
        <x:f>IF(OR($D62="",$D62="SIN ASIGNAR",$J62=""),"",IF(COUNTIFS('EDECANES AYUDANTES'!$C:$C,$J62,'EDECANES AYUDANTES'!$F:$F,"SI")=0,"",IF(LEFT($D62,1)="D","",IF(COUNTIFS('MAPA ASIENTOS'!$D:$D,CHAR(CODE(LEFT($D62,1))+1)&amp;MID($D62,2,10),'MAPA ASIENTOS'!$E:$E,"ASIGNABLE")&gt;0,CHAR(CODE(LEFT($D62,1))+1)&amp;MID($D62,2,10),""))))</x:f>
      </x:c>
      <x:c r="O62" s="61" t="str">
        <x:f>IF($N62&lt;&gt;"","RESERVADO EDECÁN/AYUDANTE","")</x:f>
      </x:c>
      <x:c r="P62" s="165" t="str">
        <x:f>IF(COUNTIFS('EDECANES AYUDANTES'!$C:$C,$J62,'EDECANES AYUDANTES'!$F:$F,"SI")=0,"",IF($D62="SIN ASIGNAR","Autoridad sin asiento asignado.",IF(LEFT($D62,1)="D","Sin fila posterior disponible.",IF($N62="","Silla posterior no asignable.","Silla posterior reservada automáticamente."))))</x:f>
      </x:c>
      <x:c r="Q62" s="166">
        <x:f>IFERROR(MATCH(ROWS($A$2:A62),MAESTRO!$P:$P,0),"")</x:f>
        <x:v>77</x:v>
      </x:c>
    </x:row>
    <x:row r="63">
      <x:c r="A63" s="166">
        <x:f>IF($Q63="","",ROWS($A$2:A63))</x:f>
        <x:v>62</x:v>
      </x:c>
      <x:c r="B63" s="166" t="str">
        <x:f>IF(OR($D63="",$D63="SIN ASIGNAR"),"",LEFT($D63,1))</x:f>
        <x:v>A</x:v>
      </x:c>
      <x:c r="C63" s="166" t="n">
        <x:f>IF(OR($D63="",$D63="SIN ASIGNAR"),"",VALUE(MID($D63,2,10)))</x:f>
        <x:v>23</x:v>
      </x:c>
      <x:c r="D63" s="166" t="str">
        <x:f>IF($Q63="","",IF($J63="Cabrera Salazar, Fernando","A25",IF($J63="Mery, Roxana","A26",IFERROR(INDEX('MAPA ASIENTOS'!$D$2:$D$145,AGGREGATE(15,6,(ROW('MAPA ASIENTOS'!$D$2:$D$145)-ROW('MAPA ASIENTOS'!$D$2)+1)/(('MAPA ASIENTOS'!$E$2:$E$145="ASIGNABLE")*(COUNTIF($D$1:D62,'MAPA ASIENTOS'!$D$2:$D$145)=0)*(COUNTIF($N$1:N62,'MAPA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63" s="166" t="n">
        <x:f>IF($Q63="","",INDEX(MAESTRO!$A:$A,$Q63))</x:f>
        <x:v>77</x:v>
      </x:c>
      <x:c r="F63" s="166" t="n">
        <x:f>IF($Q63="","",INDEX(MAESTRO!$B:$B,$Q63))</x:f>
        <x:v>77</x:v>
      </x:c>
      <x:c r="G63" s="166" t="str">
        <x:f>IF($Q63="","",INDEX(MAESTRO!$D:$D,$Q63))</x:f>
        <x:v>OPA</x:v>
      </x:c>
      <x:c r="H63" s="166" t="str">
        <x:f>IF($Q63="","",INDEX(MAESTRO!$E:$E,$Q63))</x:f>
        <x:v>Honorable Senador</x:v>
      </x:c>
      <x:c r="I63" s="166" t="str">
        <x:f>IF($Q63="","",INDEX(MAESTRO!$F:$F,$Q63))</x:f>
        <x:v>VIP</x:v>
      </x:c>
      <x:c r="J63" s="165" t="str">
        <x:f>IF($Q63="","",INDEX(MAESTRO!$G:$G,$Q63))</x:f>
        <x:v>Edwards Silva, Rojo</x:v>
      </x:c>
      <x:c r="K63" s="165" t="str">
        <x:f>IF($Q63="","",INDEX(MAESTRO!$L:$L,$Q63))</x:f>
        <x:v>Presidente de la Comisión de Desafíos del Futuro, Ciencia, Tecnología e Innovación</x:v>
      </x:c>
      <x:c r="L63" s="166" t="str">
        <x:f>IF($Q63="","",INDEX(MAESTRO!$K:$K,$Q63))</x:f>
        <x:v>Pendiente</x:v>
      </x:c>
      <x:c r="M63" s="165" t="str">
        <x:f>IF($Q63="","",INDEX(MAESTRO!$M:$M,$Q63))</x:f>
      </x:c>
      <x:c r="N63" s="61" t="str">
        <x:f>IF(OR($D63="",$D63="SIN ASIGNAR",$J63=""),"",IF(COUNTIFS('EDECANES AYUDANTES'!$C:$C,$J63,'EDECANES AYUDANTES'!$F:$F,"SI")=0,"",IF(LEFT($D63,1)="D","",IF(COUNTIFS('MAPA ASIENTOS'!$D:$D,CHAR(CODE(LEFT($D63,1))+1)&amp;MID($D63,2,10),'MAPA ASIENTOS'!$E:$E,"ASIGNABLE")&gt;0,CHAR(CODE(LEFT($D63,1))+1)&amp;MID($D63,2,10),""))))</x:f>
      </x:c>
      <x:c r="O63" s="61" t="str">
        <x:f>IF($N63&lt;&gt;"","RESERVADO EDECÁN/AYUDANTE","")</x:f>
      </x:c>
      <x:c r="P63" s="165" t="str">
        <x:f>IF(COUNTIFS('EDECANES AYUDANTES'!$C:$C,$J63,'EDECANES AYUDANTES'!$F:$F,"SI")=0,"",IF($D63="SIN ASIGNAR","Autoridad sin asiento asignado.",IF(LEFT($D63,1)="D","Sin fila posterior disponible.",IF($N63="","Silla posterior no asignable.","Silla posterior reservada automáticamente."))))</x:f>
      </x:c>
      <x:c r="Q63" s="166">
        <x:f>IFERROR(MATCH(ROWS($A$2:A63),MAESTRO!$P:$P,0),"")</x:f>
        <x:v>78</x:v>
      </x:c>
    </x:row>
    <x:row r="64">
      <x:c r="A64" s="166">
        <x:f>IF($Q64="","",ROWS($A$2:A64))</x:f>
        <x:v>63</x:v>
      </x:c>
      <x:c r="B64" s="166" t="str">
        <x:f>IF(OR($D64="",$D64="SIN ASIGNAR"),"",LEFT($D64,1))</x:f>
        <x:v>A</x:v>
      </x:c>
      <x:c r="C64" s="166" t="n">
        <x:f>IF(OR($D64="",$D64="SIN ASIGNAR"),"",VALUE(MID($D64,2,10)))</x:f>
        <x:v>23</x:v>
      </x:c>
      <x:c r="D64" s="166" t="str">
        <x:f>IF($Q64="","",IF($J64="Cabrera Salazar, Fernando","A25",IF($J64="Mery, Roxana","A26",IFERROR(INDEX('MAPA ASIENTOS'!$D$2:$D$145,AGGREGATE(15,6,(ROW('MAPA ASIENTOS'!$D$2:$D$145)-ROW('MAPA ASIENTOS'!$D$2)+1)/(('MAPA ASIENTOS'!$E$2:$E$145="ASIGNABLE")*(COUNTIF($D$1:D63,'MAPA ASIENTOS'!$D$2:$D$145)=0)*(COUNTIF($N$1:N63,'MAPA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64" s="166" t="n">
        <x:f>IF($Q64="","",INDEX(MAESTRO!$A:$A,$Q64))</x:f>
        <x:v>78</x:v>
      </x:c>
      <x:c r="F64" s="166" t="n">
        <x:f>IF($Q64="","",INDEX(MAESTRO!$B:$B,$Q64))</x:f>
        <x:v>78</x:v>
      </x:c>
      <x:c r="G64" s="166" t="str">
        <x:f>IF($Q64="","",INDEX(MAESTRO!$D:$D,$Q64))</x:f>
        <x:v>OPA</x:v>
      </x:c>
      <x:c r="H64" s="166" t="str">
        <x:f>IF($Q64="","",INDEX(MAESTRO!$E:$E,$Q64))</x:f>
        <x:v>Honorable Senador</x:v>
      </x:c>
      <x:c r="I64" s="166" t="str">
        <x:f>IF($Q64="","",INDEX(MAESTRO!$F:$F,$Q64))</x:f>
        <x:v>VIP</x:v>
      </x:c>
      <x:c r="J64" s="165" t="str">
        <x:f>IF($Q64="","",INDEX(MAESTRO!$G:$G,$Q64))</x:f>
        <x:v>Celis Araya, Ricardo</x:v>
      </x:c>
      <x:c r="K64" s="165" t="str">
        <x:f>IF($Q64="","",INDEX(MAESTRO!$L:$L,$Q64))</x:f>
        <x:v>Comisión de Desafíos del Futuro, Ciencia, Tecnología e Innovación</x:v>
      </x:c>
      <x:c r="L64" s="166" t="str">
        <x:f>IF($Q64="","",INDEX(MAESTRO!$K:$K,$Q64))</x:f>
        <x:v>Pendiente</x:v>
      </x:c>
      <x:c r="M64" s="165" t="str">
        <x:f>IF($Q64="","",INDEX(MAESTRO!$M:$M,$Q64))</x:f>
      </x:c>
      <x:c r="N64" s="61" t="str">
        <x:f>IF(OR($D64="",$D64="SIN ASIGNAR",$J64=""),"",IF(COUNTIFS('EDECANES AYUDANTES'!$C:$C,$J64,'EDECANES AYUDANTES'!$F:$F,"SI")=0,"",IF(LEFT($D64,1)="D","",IF(COUNTIFS('MAPA ASIENTOS'!$D:$D,CHAR(CODE(LEFT($D64,1))+1)&amp;MID($D64,2,10),'MAPA ASIENTOS'!$E:$E,"ASIGNABLE")&gt;0,CHAR(CODE(LEFT($D64,1))+1)&amp;MID($D64,2,10),""))))</x:f>
      </x:c>
      <x:c r="O64" s="61" t="str">
        <x:f>IF($N64&lt;&gt;"","RESERVADO EDECÁN/AYUDANTE","")</x:f>
      </x:c>
      <x:c r="P64" s="165" t="str">
        <x:f>IF(COUNTIFS('EDECANES AYUDANTES'!$C:$C,$J64,'EDECANES AYUDANTES'!$F:$F,"SI")=0,"",IF($D64="SIN ASIGNAR","Autoridad sin asiento asignado.",IF(LEFT($D64,1)="D","Sin fila posterior disponible.",IF($N64="","Silla posterior no asignable.","Silla posterior reservada automáticamente."))))</x:f>
      </x:c>
      <x:c r="Q64" s="166">
        <x:f>IFERROR(MATCH(ROWS($A$2:A64),MAESTRO!$P:$P,0),"")</x:f>
        <x:v>79</x:v>
      </x:c>
    </x:row>
    <x:row r="65">
      <x:c r="A65" s="166">
        <x:f>IF($Q65="","",ROWS($A$2:A65))</x:f>
        <x:v>64</x:v>
      </x:c>
      <x:c r="B65" s="166" t="str">
        <x:f>IF(OR($D65="",$D65="SIN ASIGNAR"),"",LEFT($D65,1))</x:f>
        <x:v>A</x:v>
      </x:c>
      <x:c r="C65" s="166" t="n">
        <x:f>IF(OR($D65="",$D65="SIN ASIGNAR"),"",VALUE(MID($D65,2,10)))</x:f>
        <x:v>23</x:v>
      </x:c>
      <x:c r="D65" s="166" t="str">
        <x:f>IF($Q65="","",IF($J65="Cabrera Salazar, Fernando","A25",IF($J65="Mery, Roxana","A26",IFERROR(INDEX('MAPA ASIENTOS'!$D$2:$D$145,AGGREGATE(15,6,(ROW('MAPA ASIENTOS'!$D$2:$D$145)-ROW('MAPA ASIENTOS'!$D$2)+1)/(('MAPA ASIENTOS'!$E$2:$E$145="ASIGNABLE")*(COUNTIF($D$1:D64,'MAPA ASIENTOS'!$D$2:$D$145)=0)*(COUNTIF($N$1:N64,'MAPA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65" s="166" t="n">
        <x:f>IF($Q65="","",INDEX(MAESTRO!$A:$A,$Q65))</x:f>
        <x:v>79</x:v>
      </x:c>
      <x:c r="F65" s="166" t="n">
        <x:f>IF($Q65="","",INDEX(MAESTRO!$B:$B,$Q65))</x:f>
        <x:v>79</x:v>
      </x:c>
      <x:c r="G65" s="166" t="str">
        <x:f>IF($Q65="","",INDEX(MAESTRO!$D:$D,$Q65))</x:f>
        <x:v>OPA</x:v>
      </x:c>
      <x:c r="H65" s="166" t="str">
        <x:f>IF($Q65="","",INDEX(MAESTRO!$E:$E,$Q65))</x:f>
        <x:v>Honorable Senador</x:v>
      </x:c>
      <x:c r="I65" s="166" t="str">
        <x:f>IF($Q65="","",INDEX(MAESTRO!$F:$F,$Q65))</x:f>
        <x:v>VIP</x:v>
      </x:c>
      <x:c r="J65" s="165" t="str">
        <x:f>IF($Q65="","",INDEX(MAESTRO!$G:$G,$Q65))</x:f>
        <x:v>Cicardini Milla, Daniella</x:v>
      </x:c>
      <x:c r="K65" s="165" t="str">
        <x:f>IF($Q65="","",INDEX(MAESTRO!$L:$L,$Q65))</x:f>
        <x:v>Comisión de Desafíos del Futuro, Ciencia, Tecnología e Innovación</x:v>
      </x:c>
      <x:c r="L65" s="166" t="str">
        <x:f>IF($Q65="","",INDEX(MAESTRO!$K:$K,$Q65))</x:f>
        <x:v>Pendiente</x:v>
      </x:c>
      <x:c r="M65" s="165" t="str">
        <x:f>IF($Q65="","",INDEX(MAESTRO!$M:$M,$Q65))</x:f>
      </x:c>
      <x:c r="N65" s="61" t="str">
        <x:f>IF(OR($D65="",$D65="SIN ASIGNAR",$J65=""),"",IF(COUNTIFS('EDECANES AYUDANTES'!$C:$C,$J65,'EDECANES AYUDANTES'!$F:$F,"SI")=0,"",IF(LEFT($D65,1)="D","",IF(COUNTIFS('MAPA ASIENTOS'!$D:$D,CHAR(CODE(LEFT($D65,1))+1)&amp;MID($D65,2,10),'MAPA ASIENTOS'!$E:$E,"ASIGNABLE")&gt;0,CHAR(CODE(LEFT($D65,1))+1)&amp;MID($D65,2,10),""))))</x:f>
      </x:c>
      <x:c r="O65" s="61" t="str">
        <x:f>IF($N65&lt;&gt;"","RESERVADO EDECÁN/AYUDANTE","")</x:f>
      </x:c>
      <x:c r="P65" s="165" t="str">
        <x:f>IF(COUNTIFS('EDECANES AYUDANTES'!$C:$C,$J65,'EDECANES AYUDANTES'!$F:$F,"SI")=0,"",IF($D65="SIN ASIGNAR","Autoridad sin asiento asignado.",IF(LEFT($D65,1)="D","Sin fila posterior disponible.",IF($N65="","Silla posterior no asignable.","Silla posterior reservada automáticamente."))))</x:f>
      </x:c>
      <x:c r="Q65" s="166">
        <x:f>IFERROR(MATCH(ROWS($A$2:A65),MAESTRO!$P:$P,0),"")</x:f>
        <x:v>80</x:v>
      </x:c>
    </x:row>
    <x:row r="66">
      <x:c r="A66" s="166">
        <x:f>IF($Q66="","",ROWS($A$2:A66))</x:f>
        <x:v>65</x:v>
      </x:c>
      <x:c r="B66" s="166" t="str">
        <x:f>IF(OR($D66="",$D66="SIN ASIGNAR"),"",LEFT($D66,1))</x:f>
        <x:v>A</x:v>
      </x:c>
      <x:c r="C66" s="166" t="n">
        <x:f>IF(OR($D66="",$D66="SIN ASIGNAR"),"",VALUE(MID($D66,2,10)))</x:f>
        <x:v>23</x:v>
      </x:c>
      <x:c r="D66" s="166" t="str">
        <x:f>IF($Q66="","",IF($J66="Cabrera Salazar, Fernando","A25",IF($J66="Mery, Roxana","A26",IFERROR(INDEX('MAPA ASIENTOS'!$D$2:$D$145,AGGREGATE(15,6,(ROW('MAPA ASIENTOS'!$D$2:$D$145)-ROW('MAPA ASIENTOS'!$D$2)+1)/(('MAPA ASIENTOS'!$E$2:$E$145="ASIGNABLE")*(COUNTIF($D$1:D65,'MAPA ASIENTOS'!$D$2:$D$145)=0)*(COUNTIF($N$1:N65,'MAPA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66" s="166" t="n">
        <x:f>IF($Q66="","",INDEX(MAESTRO!$A:$A,$Q66))</x:f>
        <x:v>81</x:v>
      </x:c>
      <x:c r="F66" s="166" t="n">
        <x:f>IF($Q66="","",INDEX(MAESTRO!$B:$B,$Q66))</x:f>
        <x:v>81</x:v>
      </x:c>
      <x:c r="G66" s="166" t="str">
        <x:f>IF($Q66="","",INDEX(MAESTRO!$D:$D,$Q66))</x:f>
        <x:v>OPA</x:v>
      </x:c>
      <x:c r="H66" s="166" t="str">
        <x:f>IF($Q66="","",INDEX(MAESTRO!$E:$E,$Q66))</x:f>
        <x:v>Honorable Senador</x:v>
      </x:c>
      <x:c r="I66" s="166" t="str">
        <x:f>IF($Q66="","",INDEX(MAESTRO!$F:$F,$Q66))</x:f>
        <x:v>VIP</x:v>
      </x:c>
      <x:c r="J66" s="165" t="str">
        <x:f>IF($Q66="","",INDEX(MAESTRO!$G:$G,$Q66))</x:f>
        <x:v>Ossandón Irarrázabal, Manuel José</x:v>
      </x:c>
      <x:c r="K66" s="165" t="str">
        <x:f>IF($Q66="","",INDEX(MAESTRO!$L:$L,$Q66))</x:f>
        <x:v>Comisión de Desafíos del Futuro, Ciencia, Tecnología e Innovación</x:v>
      </x:c>
      <x:c r="L66" s="166" t="str">
        <x:f>IF($Q66="","",INDEX(MAESTRO!$K:$K,$Q66))</x:f>
        <x:v>Pendiente</x:v>
      </x:c>
      <x:c r="M66" s="165" t="str">
        <x:f>IF($Q66="","",INDEX(MAESTRO!$M:$M,$Q66))</x:f>
      </x:c>
      <x:c r="N66" s="61" t="str">
        <x:f>IF(OR($D66="",$D66="SIN ASIGNAR",$J66=""),"",IF(COUNTIFS('EDECANES AYUDANTES'!$C:$C,$J66,'EDECANES AYUDANTES'!$F:$F,"SI")=0,"",IF(LEFT($D66,1)="D","",IF(COUNTIFS('MAPA ASIENTOS'!$D:$D,CHAR(CODE(LEFT($D66,1))+1)&amp;MID($D66,2,10),'MAPA ASIENTOS'!$E:$E,"ASIGNABLE")&gt;0,CHAR(CODE(LEFT($D66,1))+1)&amp;MID($D66,2,10),""))))</x:f>
      </x:c>
      <x:c r="O66" s="61" t="str">
        <x:f>IF($N66&lt;&gt;"","RESERVADO EDECÁN/AYUDANTE","")</x:f>
      </x:c>
      <x:c r="P66" s="165" t="str">
        <x:f>IF(COUNTIFS('EDECANES AYUDANTES'!$C:$C,$J66,'EDECANES AYUDANTES'!$F:$F,"SI")=0,"",IF($D66="SIN ASIGNAR","Autoridad sin asiento asignado.",IF(LEFT($D66,1)="D","Sin fila posterior disponible.",IF($N66="","Silla posterior no asignable.","Silla posterior reservada automáticamente."))))</x:f>
      </x:c>
      <x:c r="Q66" s="166">
        <x:f>IFERROR(MATCH(ROWS($A$2:A66),MAESTRO!$P:$P,0),"")</x:f>
        <x:v>82</x:v>
      </x:c>
    </x:row>
    <x:row r="67">
      <x:c r="A67" s="166">
        <x:f>IF($Q67="","",ROWS($A$2:A67))</x:f>
        <x:v>66</x:v>
      </x:c>
      <x:c r="B67" s="166" t="str">
        <x:f>IF(OR($D67="",$D67="SIN ASIGNAR"),"",LEFT($D67,1))</x:f>
        <x:v>A</x:v>
      </x:c>
      <x:c r="C67" s="166" t="n">
        <x:f>IF(OR($D67="",$D67="SIN ASIGNAR"),"",VALUE(MID($D67,2,10)))</x:f>
        <x:v>23</x:v>
      </x:c>
      <x:c r="D67" s="166" t="str">
        <x:f>IF($Q67="","",IF($J67="Cabrera Salazar, Fernando","A25",IF($J67="Mery, Roxana","A26",IFERROR(INDEX('MAPA ASIENTOS'!$D$2:$D$145,AGGREGATE(15,6,(ROW('MAPA ASIENTOS'!$D$2:$D$145)-ROW('MAPA ASIENTOS'!$D$2)+1)/(('MAPA ASIENTOS'!$E$2:$E$145="ASIGNABLE")*(COUNTIF($D$1:D66,'MAPA ASIENTOS'!$D$2:$D$145)=0)*(COUNTIF($N$1:N66,'MAPA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67" s="166" t="n">
        <x:f>IF($Q67="","",INDEX(MAESTRO!$A:$A,$Q67))</x:f>
        <x:v>82</x:v>
      </x:c>
      <x:c r="F67" s="166" t="n">
        <x:f>IF($Q67="","",INDEX(MAESTRO!$B:$B,$Q67))</x:f>
        <x:v>82</x:v>
      </x:c>
      <x:c r="G67" s="166" t="str">
        <x:f>IF($Q67="","",INDEX(MAESTRO!$D:$D,$Q67))</x:f>
        <x:v>OPA</x:v>
      </x:c>
      <x:c r="H67" s="166" t="str">
        <x:f>IF($Q67="","",INDEX(MAESTRO!$E:$E,$Q67))</x:f>
        <x:v>Honorable Senador</x:v>
      </x:c>
      <x:c r="I67" s="166" t="str">
        <x:f>IF($Q67="","",INDEX(MAESTRO!$F:$F,$Q67))</x:f>
        <x:v>VIP</x:v>
      </x:c>
      <x:c r="J67" s="165" t="str">
        <x:f>IF($Q67="","",INDEX(MAESTRO!$G:$G,$Q67))</x:f>
        <x:v>Keitel Bianchi, Sebastián</x:v>
      </x:c>
      <x:c r="K67" s="165" t="str">
        <x:f>IF($Q67="","",INDEX(MAESTRO!$L:$L,$Q67))</x:f>
        <x:v>Circunscripción 10 Región Biobío</x:v>
      </x:c>
      <x:c r="L67" s="166" t="str">
        <x:f>IF($Q67="","",INDEX(MAESTRO!$K:$K,$Q67))</x:f>
        <x:v>Pendiente</x:v>
      </x:c>
      <x:c r="M67" s="165" t="str">
        <x:f>IF($Q67="","",INDEX(MAESTRO!$M:$M,$Q67))</x:f>
      </x:c>
      <x:c r="N67" s="61" t="str">
        <x:f>IF(OR($D67="",$D67="SIN ASIGNAR",$J67=""),"",IF(COUNTIFS('EDECANES AYUDANTES'!$C:$C,$J67,'EDECANES AYUDANTES'!$F:$F,"SI")=0,"",IF(LEFT($D67,1)="D","",IF(COUNTIFS('MAPA ASIENTOS'!$D:$D,CHAR(CODE(LEFT($D67,1))+1)&amp;MID($D67,2,10),'MAPA ASIENTOS'!$E:$E,"ASIGNABLE")&gt;0,CHAR(CODE(LEFT($D67,1))+1)&amp;MID($D67,2,10),""))))</x:f>
      </x:c>
      <x:c r="O67" s="61" t="str">
        <x:f>IF($N67&lt;&gt;"","RESERVADO EDECÁN/AYUDANTE","")</x:f>
      </x:c>
      <x:c r="P67" s="165" t="str">
        <x:f>IF(COUNTIFS('EDECANES AYUDANTES'!$C:$C,$J67,'EDECANES AYUDANTES'!$F:$F,"SI")=0,"",IF($D67="SIN ASIGNAR","Autoridad sin asiento asignado.",IF(LEFT($D67,1)="D","Sin fila posterior disponible.",IF($N67="","Silla posterior no asignable.","Silla posterior reservada automáticamente."))))</x:f>
      </x:c>
      <x:c r="Q67" s="166">
        <x:f>IFERROR(MATCH(ROWS($A$2:A67),MAESTRO!$P:$P,0),"")</x:f>
        <x:v>83</x:v>
      </x:c>
    </x:row>
    <x:row r="68">
      <x:c r="A68" s="166">
        <x:f>IF($Q68="","",ROWS($A$2:A68))</x:f>
        <x:v>67</x:v>
      </x:c>
      <x:c r="B68" s="166" t="str">
        <x:f>IF(OR($D68="",$D68="SIN ASIGNAR"),"",LEFT($D68,1))</x:f>
        <x:v>A</x:v>
      </x:c>
      <x:c r="C68" s="166" t="n">
        <x:f>IF(OR($D68="",$D68="SIN ASIGNAR"),"",VALUE(MID($D68,2,10)))</x:f>
        <x:v>23</x:v>
      </x:c>
      <x:c r="D68" s="166" t="str">
        <x:f>IF($Q68="","",IF($J68="Cabrera Salazar, Fernando","A25",IF($J68="Mery, Roxana","A26",IFERROR(INDEX('MAPA ASIENTOS'!$D$2:$D$145,AGGREGATE(15,6,(ROW('MAPA ASIENTOS'!$D$2:$D$145)-ROW('MAPA ASIENTOS'!$D$2)+1)/(('MAPA ASIENTOS'!$E$2:$E$145="ASIGNABLE")*(COUNTIF($D$1:D67,'MAPA ASIENTOS'!$D$2:$D$145)=0)*(COUNTIF($N$1:N67,'MAPA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68" s="166" t="n">
        <x:f>IF($Q68="","",INDEX(MAESTRO!$A:$A,$Q68))</x:f>
        <x:v>83</x:v>
      </x:c>
      <x:c r="F68" s="166" t="n">
        <x:f>IF($Q68="","",INDEX(MAESTRO!$B:$B,$Q68))</x:f>
        <x:v>83</x:v>
      </x:c>
      <x:c r="G68" s="166" t="str">
        <x:f>IF($Q68="","",INDEX(MAESTRO!$D:$D,$Q68))</x:f>
        <x:v>OPA</x:v>
      </x:c>
      <x:c r="H68" s="166" t="str">
        <x:f>IF($Q68="","",INDEX(MAESTRO!$E:$E,$Q68))</x:f>
        <x:v>Honorable Senador</x:v>
      </x:c>
      <x:c r="I68" s="166" t="str">
        <x:f>IF($Q68="","",INDEX(MAESTRO!$F:$F,$Q68))</x:f>
        <x:v>VIP</x:v>
      </x:c>
      <x:c r="J68" s="165" t="str">
        <x:f>IF($Q68="","",INDEX(MAESTRO!$G:$G,$Q68))</x:f>
        <x:v>Van Rysselberghe Herrera, Enrique</x:v>
      </x:c>
      <x:c r="K68" s="165" t="str">
        <x:f>IF($Q68="","",INDEX(MAESTRO!$L:$L,$Q68))</x:f>
        <x:v>Circunscripción 10 Región Biobío</x:v>
      </x:c>
      <x:c r="L68" s="166" t="str">
        <x:f>IF($Q68="","",INDEX(MAESTRO!$K:$K,$Q68))</x:f>
        <x:v>Pendiente</x:v>
      </x:c>
      <x:c r="M68" s="165" t="str">
        <x:f>IF($Q68="","",INDEX(MAESTRO!$M:$M,$Q68))</x:f>
      </x:c>
      <x:c r="N68" s="61" t="str">
        <x:f>IF(OR($D68="",$D68="SIN ASIGNAR",$J68=""),"",IF(COUNTIFS('EDECANES AYUDANTES'!$C:$C,$J68,'EDECANES AYUDANTES'!$F:$F,"SI")=0,"",IF(LEFT($D68,1)="D","",IF(COUNTIFS('MAPA ASIENTOS'!$D:$D,CHAR(CODE(LEFT($D68,1))+1)&amp;MID($D68,2,10),'MAPA ASIENTOS'!$E:$E,"ASIGNABLE")&gt;0,CHAR(CODE(LEFT($D68,1))+1)&amp;MID($D68,2,10),""))))</x:f>
      </x:c>
      <x:c r="O68" s="61" t="str">
        <x:f>IF($N68&lt;&gt;"","RESERVADO EDECÁN/AYUDANTE","")</x:f>
      </x:c>
      <x:c r="P68" s="165" t="str">
        <x:f>IF(COUNTIFS('EDECANES AYUDANTES'!$C:$C,$J68,'EDECANES AYUDANTES'!$F:$F,"SI")=0,"",IF($D68="SIN ASIGNAR","Autoridad sin asiento asignado.",IF(LEFT($D68,1)="D","Sin fila posterior disponible.",IF($N68="","Silla posterior no asignable.","Silla posterior reservada automáticamente."))))</x:f>
      </x:c>
      <x:c r="Q68" s="166">
        <x:f>IFERROR(MATCH(ROWS($A$2:A68),MAESTRO!$P:$P,0),"")</x:f>
        <x:v>84</x:v>
      </x:c>
    </x:row>
    <x:row r="69">
      <x:c r="A69" s="166">
        <x:f>IF($Q69="","",ROWS($A$2:A69))</x:f>
        <x:v>68</x:v>
      </x:c>
      <x:c r="B69" s="166" t="str">
        <x:f>IF(OR($D69="",$D69="SIN ASIGNAR"),"",LEFT($D69,1))</x:f>
        <x:v>A</x:v>
      </x:c>
      <x:c r="C69" s="166" t="n">
        <x:f>IF(OR($D69="",$D69="SIN ASIGNAR"),"",VALUE(MID($D69,2,10)))</x:f>
        <x:v>23</x:v>
      </x:c>
      <x:c r="D69" s="166" t="str">
        <x:f>IF($Q69="","",IF($J69="Cabrera Salazar, Fernando","A25",IF($J69="Mery, Roxana","A26",IFERROR(INDEX('MAPA ASIENTOS'!$D$2:$D$145,AGGREGATE(15,6,(ROW('MAPA ASIENTOS'!$D$2:$D$145)-ROW('MAPA ASIENTOS'!$D$2)+1)/(('MAPA ASIENTOS'!$E$2:$E$145="ASIGNABLE")*(COUNTIF($D$1:D68,'MAPA ASIENTOS'!$D$2:$D$145)=0)*(COUNTIF($N$1:N68,'MAPA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69" s="166" t="n">
        <x:f>IF($Q69="","",INDEX(MAESTRO!$A:$A,$Q69))</x:f>
        <x:v>84</x:v>
      </x:c>
      <x:c r="F69" s="166" t="n">
        <x:f>IF($Q69="","",INDEX(MAESTRO!$B:$B,$Q69))</x:f>
        <x:v>84</x:v>
      </x:c>
      <x:c r="G69" s="166" t="str">
        <x:f>IF($Q69="","",INDEX(MAESTRO!$D:$D,$Q69))</x:f>
        <x:v>OPA</x:v>
      </x:c>
      <x:c r="H69" s="166" t="str">
        <x:f>IF($Q69="","",INDEX(MAESTRO!$E:$E,$Q69))</x:f>
        <x:v>Honorable Senador</x:v>
      </x:c>
      <x:c r="I69" s="166" t="str">
        <x:f>IF($Q69="","",INDEX(MAESTRO!$F:$F,$Q69))</x:f>
        <x:v>VIP</x:v>
      </x:c>
      <x:c r="J69" s="165" t="str">
        <x:f>IF($Q69="","",INDEX(MAESTRO!$G:$G,$Q69))</x:f>
        <x:v>De Urresti Longton, Alfonso</x:v>
      </x:c>
      <x:c r="K69" s="165" t="str">
        <x:f>IF($Q69="","",INDEX(MAESTRO!$L:$L,$Q69))</x:f>
        <x:v>Senador de la República</x:v>
      </x:c>
      <x:c r="L69" s="166" t="str">
        <x:f>IF($Q69="","",INDEX(MAESTRO!$K:$K,$Q69))</x:f>
        <x:v>Pendiente</x:v>
      </x:c>
      <x:c r="M69" s="165" t="str">
        <x:f>IF($Q69="","",INDEX(MAESTRO!$M:$M,$Q69))</x:f>
      </x:c>
      <x:c r="N69" s="61" t="str">
        <x:f>IF(OR($D69="",$D69="SIN ASIGNAR",$J69=""),"",IF(COUNTIFS('EDECANES AYUDANTES'!$C:$C,$J69,'EDECANES AYUDANTES'!$F:$F,"SI")=0,"",IF(LEFT($D69,1)="D","",IF(COUNTIFS('MAPA ASIENTOS'!$D:$D,CHAR(CODE(LEFT($D69,1))+1)&amp;MID($D69,2,10),'MAPA ASIENTOS'!$E:$E,"ASIGNABLE")&gt;0,CHAR(CODE(LEFT($D69,1))+1)&amp;MID($D69,2,10),""))))</x:f>
      </x:c>
      <x:c r="O69" s="61" t="str">
        <x:f>IF($N69&lt;&gt;"","RESERVADO EDECÁN/AYUDANTE","")</x:f>
      </x:c>
      <x:c r="P69" s="165" t="str">
        <x:f>IF(COUNTIFS('EDECANES AYUDANTES'!$C:$C,$J69,'EDECANES AYUDANTES'!$F:$F,"SI")=0,"",IF($D69="SIN ASIGNAR","Autoridad sin asiento asignado.",IF(LEFT($D69,1)="D","Sin fila posterior disponible.",IF($N69="","Silla posterior no asignable.","Silla posterior reservada automáticamente."))))</x:f>
      </x:c>
      <x:c r="Q69" s="166">
        <x:f>IFERROR(MATCH(ROWS($A$2:A69),MAESTRO!$P:$P,0),"")</x:f>
        <x:v>85</x:v>
      </x:c>
    </x:row>
    <x:row r="70">
      <x:c r="A70" s="166">
        <x:f>IF($Q70="","",ROWS($A$2:A70))</x:f>
        <x:v>69</x:v>
      </x:c>
      <x:c r="B70" s="166" t="str">
        <x:f>IF(OR($D70="",$D70="SIN ASIGNAR"),"",LEFT($D70,1))</x:f>
        <x:v>A</x:v>
      </x:c>
      <x:c r="C70" s="166" t="n">
        <x:f>IF(OR($D70="",$D70="SIN ASIGNAR"),"",VALUE(MID($D70,2,10)))</x:f>
        <x:v>23</x:v>
      </x:c>
      <x:c r="D70" s="166" t="str">
        <x:f>IF($Q70="","",IF($J70="Cabrera Salazar, Fernando","A25",IF($J70="Mery, Roxana","A26",IFERROR(INDEX('MAPA ASIENTOS'!$D$2:$D$145,AGGREGATE(15,6,(ROW('MAPA ASIENTOS'!$D$2:$D$145)-ROW('MAPA ASIENTOS'!$D$2)+1)/(('MAPA ASIENTOS'!$E$2:$E$145="ASIGNABLE")*(COUNTIF($D$1:D69,'MAPA ASIENTOS'!$D$2:$D$145)=0)*(COUNTIF($N$1:N69,'MAPA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70" s="166" t="n">
        <x:f>IF($Q70="","",INDEX(MAESTRO!$A:$A,$Q70))</x:f>
        <x:v>85</x:v>
      </x:c>
      <x:c r="F70" s="166" t="n">
        <x:f>IF($Q70="","",INDEX(MAESTRO!$B:$B,$Q70))</x:f>
        <x:v>85</x:v>
      </x:c>
      <x:c r="G70" s="166" t="str">
        <x:f>IF($Q70="","",INDEX(MAESTRO!$D:$D,$Q70))</x:f>
        <x:v>OPA</x:v>
      </x:c>
      <x:c r="H70" s="166" t="str">
        <x:f>IF($Q70="","",INDEX(MAESTRO!$E:$E,$Q70))</x:f>
        <x:v>Honorable Senador</x:v>
      </x:c>
      <x:c r="I70" s="166" t="str">
        <x:f>IF($Q70="","",INDEX(MAESTRO!$F:$F,$Q70))</x:f>
        <x:v>VIP</x:v>
      </x:c>
      <x:c r="J70" s="165" t="str">
        <x:f>IF($Q70="","",INDEX(MAESTRO!$G:$G,$Q70))</x:f>
        <x:v>Sanhueza Dueñas, Gustavo</x:v>
      </x:c>
      <x:c r="K70" s="165" t="str">
        <x:f>IF($Q70="","",INDEX(MAESTRO!$L:$L,$Q70))</x:f>
        <x:v>Circunsripción Zona Ñuble</x:v>
      </x:c>
      <x:c r="L70" s="166" t="str">
        <x:f>IF($Q70="","",INDEX(MAESTRO!$K:$K,$Q70))</x:f>
        <x:v>Pendiente</x:v>
      </x:c>
      <x:c r="M70" s="165" t="str">
        <x:f>IF($Q70="","",INDEX(MAESTRO!$M:$M,$Q70))</x:f>
      </x:c>
      <x:c r="N70" s="61" t="str">
        <x:f>IF(OR($D70="",$D70="SIN ASIGNAR",$J70=""),"",IF(COUNTIFS('EDECANES AYUDANTES'!$C:$C,$J70,'EDECANES AYUDANTES'!$F:$F,"SI")=0,"",IF(LEFT($D70,1)="D","",IF(COUNTIFS('MAPA ASIENTOS'!$D:$D,CHAR(CODE(LEFT($D70,1))+1)&amp;MID($D70,2,10),'MAPA ASIENTOS'!$E:$E,"ASIGNABLE")&gt;0,CHAR(CODE(LEFT($D70,1))+1)&amp;MID($D70,2,10),""))))</x:f>
      </x:c>
      <x:c r="O70" s="61" t="str">
        <x:f>IF($N70&lt;&gt;"","RESERVADO EDECÁN/AYUDANTE","")</x:f>
      </x:c>
      <x:c r="P70" s="165" t="str">
        <x:f>IF(COUNTIFS('EDECANES AYUDANTES'!$C:$C,$J70,'EDECANES AYUDANTES'!$F:$F,"SI")=0,"",IF($D70="SIN ASIGNAR","Autoridad sin asiento asignado.",IF(LEFT($D70,1)="D","Sin fila posterior disponible.",IF($N70="","Silla posterior no asignable.","Silla posterior reservada automáticamente."))))</x:f>
      </x:c>
      <x:c r="Q70" s="166">
        <x:f>IFERROR(MATCH(ROWS($A$2:A70),MAESTRO!$P:$P,0),"")</x:f>
        <x:v>86</x:v>
      </x:c>
    </x:row>
    <x:row r="71">
      <x:c r="A71" s="166">
        <x:f>IF($Q71="","",ROWS($A$2:A71))</x:f>
        <x:v>70</x:v>
      </x:c>
      <x:c r="B71" s="166" t="str">
        <x:f>IF(OR($D71="",$D71="SIN ASIGNAR"),"",LEFT($D71,1))</x:f>
        <x:v>A</x:v>
      </x:c>
      <x:c r="C71" s="166" t="n">
        <x:f>IF(OR($D71="",$D71="SIN ASIGNAR"),"",VALUE(MID($D71,2,10)))</x:f>
        <x:v>23</x:v>
      </x:c>
      <x:c r="D71" s="166" t="str">
        <x:f>IF($Q71="","",IF($J71="Cabrera Salazar, Fernando","A25",IF($J71="Mery, Roxana","A26",IFERROR(INDEX('MAPA ASIENTOS'!$D$2:$D$145,AGGREGATE(15,6,(ROW('MAPA ASIENTOS'!$D$2:$D$145)-ROW('MAPA ASIENTOS'!$D$2)+1)/(('MAPA ASIENTOS'!$E$2:$E$145="ASIGNABLE")*(COUNTIF($D$1:D70,'MAPA ASIENTOS'!$D$2:$D$145)=0)*(COUNTIF($N$1:N70,'MAPA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71" s="166" t="n">
        <x:f>IF($Q71="","",INDEX(MAESTRO!$A:$A,$Q71))</x:f>
        <x:v>86</x:v>
      </x:c>
      <x:c r="F71" s="166" t="n">
        <x:f>IF($Q71="","",INDEX(MAESTRO!$B:$B,$Q71))</x:f>
        <x:v>86</x:v>
      </x:c>
      <x:c r="G71" s="166" t="str">
        <x:f>IF($Q71="","",INDEX(MAESTRO!$D:$D,$Q71))</x:f>
        <x:v>OPA</x:v>
      </x:c>
      <x:c r="H71" s="166" t="str">
        <x:f>IF($Q71="","",INDEX(MAESTRO!$E:$E,$Q71))</x:f>
        <x:v>Honorable Senador</x:v>
      </x:c>
      <x:c r="I71" s="166" t="str">
        <x:f>IF($Q71="","",INDEX(MAESTRO!$F:$F,$Q71))</x:f>
        <x:v>VIP</x:v>
      </x:c>
      <x:c r="J71" s="165" t="str">
        <x:f>IF($Q71="","",INDEX(MAESTRO!$G:$G,$Q71))</x:f>
        <x:v>Carvajal Ambiado, Loreto</x:v>
      </x:c>
      <x:c r="K71" s="165" t="str">
        <x:f>IF($Q71="","",INDEX(MAESTRO!$L:$L,$Q71))</x:f>
        <x:v>Circunsripción Zona Ñuble</x:v>
      </x:c>
      <x:c r="L71" s="166" t="str">
        <x:f>IF($Q71="","",INDEX(MAESTRO!$K:$K,$Q71))</x:f>
        <x:v>Pendiente</x:v>
      </x:c>
      <x:c r="M71" s="165" t="str">
        <x:f>IF($Q71="","",INDEX(MAESTRO!$M:$M,$Q71))</x:f>
      </x:c>
      <x:c r="N71" s="61" t="str">
        <x:f>IF(OR($D71="",$D71="SIN ASIGNAR",$J71=""),"",IF(COUNTIFS('EDECANES AYUDANTES'!$C:$C,$J71,'EDECANES AYUDANTES'!$F:$F,"SI")=0,"",IF(LEFT($D71,1)="D","",IF(COUNTIFS('MAPA ASIENTOS'!$D:$D,CHAR(CODE(LEFT($D71,1))+1)&amp;MID($D71,2,10),'MAPA ASIENTOS'!$E:$E,"ASIGNABLE")&gt;0,CHAR(CODE(LEFT($D71,1))+1)&amp;MID($D71,2,10),""))))</x:f>
      </x:c>
      <x:c r="O71" s="61" t="str">
        <x:f>IF($N71&lt;&gt;"","RESERVADO EDECÁN/AYUDANTE","")</x:f>
      </x:c>
      <x:c r="P71" s="165" t="str">
        <x:f>IF(COUNTIFS('EDECANES AYUDANTES'!$C:$C,$J71,'EDECANES AYUDANTES'!$F:$F,"SI")=0,"",IF($D71="SIN ASIGNAR","Autoridad sin asiento asignado.",IF(LEFT($D71,1)="D","Sin fila posterior disponible.",IF($N71="","Silla posterior no asignable.","Silla posterior reservada automáticamente."))))</x:f>
      </x:c>
      <x:c r="Q71" s="166">
        <x:f>IFERROR(MATCH(ROWS($A$2:A71),MAESTRO!$P:$P,0),"")</x:f>
        <x:v>87</x:v>
      </x:c>
    </x:row>
    <x:row r="72">
      <x:c r="A72" s="166">
        <x:f>IF($Q72="","",ROWS($A$2:A72))</x:f>
        <x:v>71</x:v>
      </x:c>
      <x:c r="B72" s="166" t="str">
        <x:f>IF(OR($D72="",$D72="SIN ASIGNAR"),"",LEFT($D72,1))</x:f>
        <x:v>A</x:v>
      </x:c>
      <x:c r="C72" s="166" t="n">
        <x:f>IF(OR($D72="",$D72="SIN ASIGNAR"),"",VALUE(MID($D72,2,10)))</x:f>
        <x:v>23</x:v>
      </x:c>
      <x:c r="D72" s="166" t="str">
        <x:f>IF($Q72="","",IF($J72="Cabrera Salazar, Fernando","A25",IF($J72="Mery, Roxana","A26",IFERROR(INDEX('MAPA ASIENTOS'!$D$2:$D$145,AGGREGATE(15,6,(ROW('MAPA ASIENTOS'!$D$2:$D$145)-ROW('MAPA ASIENTOS'!$D$2)+1)/(('MAPA ASIENTOS'!$E$2:$E$145="ASIGNABLE")*(COUNTIF($D$1:D71,'MAPA ASIENTOS'!$D$2:$D$145)=0)*(COUNTIF($N$1:N71,'MAPA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72" s="166" t="n">
        <x:f>IF($Q72="","",INDEX(MAESTRO!$A:$A,$Q72))</x:f>
        <x:v>87</x:v>
      </x:c>
      <x:c r="F72" s="166" t="n">
        <x:f>IF($Q72="","",INDEX(MAESTRO!$B:$B,$Q72))</x:f>
        <x:v>87</x:v>
      </x:c>
      <x:c r="G72" s="166" t="str">
        <x:f>IF($Q72="","",INDEX(MAESTRO!$D:$D,$Q72))</x:f>
        <x:v>OPA</x:v>
      </x:c>
      <x:c r="H72" s="166" t="str">
        <x:f>IF($Q72="","",INDEX(MAESTRO!$E:$E,$Q72))</x:f>
        <x:v>Honorable Diputado</x:v>
      </x:c>
      <x:c r="I72" s="166" t="str">
        <x:f>IF($Q72="","",INDEX(MAESTRO!$F:$F,$Q72))</x:f>
        <x:v>VIP</x:v>
      </x:c>
      <x:c r="J72" s="165" t="str">
        <x:f>IF($Q72="","",INDEX(MAESTRO!$G:$G,$Q72))</x:f>
        <x:v>Carter Fernández, Álvaro</x:v>
      </x:c>
      <x:c r="K72" s="165" t="str">
        <x:f>IF($Q72="","",INDEX(MAESTRO!$L:$L,$Q72))</x:f>
        <x:v>Presidente de la Comisión de Defensa Nacional</x:v>
      </x:c>
      <x:c r="L72" s="166" t="str">
        <x:f>IF($Q72="","",INDEX(MAESTRO!$K:$K,$Q72))</x:f>
        <x:v>SI</x:v>
      </x:c>
      <x:c r="M72" s="165" t="str">
        <x:f>IF($Q72="","",INDEX(MAESTRO!$M:$M,$Q72))</x:f>
      </x:c>
      <x:c r="N72" s="61" t="str">
        <x:f>IF(OR($D72="",$D72="SIN ASIGNAR",$J72=""),"",IF(COUNTIFS('EDECANES AYUDANTES'!$C:$C,$J72,'EDECANES AYUDANTES'!$F:$F,"SI")=0,"",IF(LEFT($D72,1)="D","",IF(COUNTIFS('MAPA ASIENTOS'!$D:$D,CHAR(CODE(LEFT($D72,1))+1)&amp;MID($D72,2,10),'MAPA ASIENTOS'!$E:$E,"ASIGNABLE")&gt;0,CHAR(CODE(LEFT($D72,1))+1)&amp;MID($D72,2,10),""))))</x:f>
      </x:c>
      <x:c r="O72" s="61" t="str">
        <x:f>IF($N72&lt;&gt;"","RESERVADO EDECÁN/AYUDANTE","")</x:f>
      </x:c>
      <x:c r="P72" s="165" t="str">
        <x:f>IF(COUNTIFS('EDECANES AYUDANTES'!$C:$C,$J72,'EDECANES AYUDANTES'!$F:$F,"SI")=0,"",IF($D72="SIN ASIGNAR","Autoridad sin asiento asignado.",IF(LEFT($D72,1)="D","Sin fila posterior disponible.",IF($N72="","Silla posterior no asignable.","Silla posterior reservada automáticamente."))))</x:f>
      </x:c>
      <x:c r="Q72" s="166">
        <x:f>IFERROR(MATCH(ROWS($A$2:A72),MAESTRO!$P:$P,0),"")</x:f>
        <x:v>88</x:v>
      </x:c>
    </x:row>
    <x:row r="73">
      <x:c r="A73" s="166">
        <x:f>IF($Q73="","",ROWS($A$2:A73))</x:f>
        <x:v>72</x:v>
      </x:c>
      <x:c r="B73" s="166" t="str">
        <x:f>IF(OR($D73="",$D73="SIN ASIGNAR"),"",LEFT($D73,1))</x:f>
        <x:v>A</x:v>
      </x:c>
      <x:c r="C73" s="166" t="n">
        <x:f>IF(OR($D73="",$D73="SIN ASIGNAR"),"",VALUE(MID($D73,2,10)))</x:f>
        <x:v>23</x:v>
      </x:c>
      <x:c r="D73" s="166" t="str">
        <x:f>IF($Q73="","",IF($J73="Cabrera Salazar, Fernando","A25",IF($J73="Mery, Roxana","A26",IFERROR(INDEX('MAPA ASIENTOS'!$D$2:$D$145,AGGREGATE(15,6,(ROW('MAPA ASIENTOS'!$D$2:$D$145)-ROW('MAPA ASIENTOS'!$D$2)+1)/(('MAPA ASIENTOS'!$E$2:$E$145="ASIGNABLE")*(COUNTIF($D$1:D72,'MAPA ASIENTOS'!$D$2:$D$145)=0)*(COUNTIF($N$1:N72,'MAPA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73" s="166" t="n">
        <x:f>IF($Q73="","",INDEX(MAESTRO!$A:$A,$Q73))</x:f>
        <x:v>88</x:v>
      </x:c>
      <x:c r="F73" s="166" t="n">
        <x:f>IF($Q73="","",INDEX(MAESTRO!$B:$B,$Q73))</x:f>
        <x:v>88</x:v>
      </x:c>
      <x:c r="G73" s="166" t="str">
        <x:f>IF($Q73="","",INDEX(MAESTRO!$D:$D,$Q73))</x:f>
        <x:v>OPA</x:v>
      </x:c>
      <x:c r="H73" s="166" t="str">
        <x:f>IF($Q73="","",INDEX(MAESTRO!$E:$E,$Q73))</x:f>
        <x:v>Honorable Diputado</x:v>
      </x:c>
      <x:c r="I73" s="166" t="str">
        <x:f>IF($Q73="","",INDEX(MAESTRO!$F:$F,$Q73))</x:f>
        <x:v>VIP</x:v>
      </x:c>
      <x:c r="J73" s="165" t="str">
        <x:f>IF($Q73="","",INDEX(MAESTRO!$G:$G,$Q73))</x:f>
        <x:v>Barraza Gómez, Marcos</x:v>
      </x:c>
      <x:c r="K73" s="165" t="str">
        <x:f>IF($Q73="","",INDEX(MAESTRO!$L:$L,$Q73))</x:f>
        <x:v>Integrante de la Comisión de Defensa Nacional</x:v>
      </x:c>
      <x:c r="L73" s="166" t="str">
        <x:f>IF($Q73="","",INDEX(MAESTRO!$K:$K,$Q73))</x:f>
        <x:v>Pendiente</x:v>
      </x:c>
      <x:c r="M73" s="165" t="str">
        <x:f>IF($Q73="","",INDEX(MAESTRO!$M:$M,$Q73))</x:f>
      </x:c>
      <x:c r="N73" s="61" t="str">
        <x:f>IF(OR($D73="",$D73="SIN ASIGNAR",$J73=""),"",IF(COUNTIFS('EDECANES AYUDANTES'!$C:$C,$J73,'EDECANES AYUDANTES'!$F:$F,"SI")=0,"",IF(LEFT($D73,1)="D","",IF(COUNTIFS('MAPA ASIENTOS'!$D:$D,CHAR(CODE(LEFT($D73,1))+1)&amp;MID($D73,2,10),'MAPA ASIENTOS'!$E:$E,"ASIGNABLE")&gt;0,CHAR(CODE(LEFT($D73,1))+1)&amp;MID($D73,2,10),""))))</x:f>
      </x:c>
      <x:c r="O73" s="61" t="str">
        <x:f>IF($N73&lt;&gt;"","RESERVADO EDECÁN/AYUDANTE","")</x:f>
      </x:c>
      <x:c r="P73" s="165" t="str">
        <x:f>IF(COUNTIFS('EDECANES AYUDANTES'!$C:$C,$J73,'EDECANES AYUDANTES'!$F:$F,"SI")=0,"",IF($D73="SIN ASIGNAR","Autoridad sin asiento asignado.",IF(LEFT($D73,1)="D","Sin fila posterior disponible.",IF($N73="","Silla posterior no asignable.","Silla posterior reservada automáticamente."))))</x:f>
      </x:c>
      <x:c r="Q73" s="166">
        <x:f>IFERROR(MATCH(ROWS($A$2:A73),MAESTRO!$P:$P,0),"")</x:f>
        <x:v>89</x:v>
      </x:c>
    </x:row>
    <x:row r="74">
      <x:c r="A74" s="166">
        <x:f>IF($Q74="","",ROWS($A$2:A74))</x:f>
        <x:v>73</x:v>
      </x:c>
      <x:c r="B74" s="166" t="str">
        <x:f>IF(OR($D74="",$D74="SIN ASIGNAR"),"",LEFT($D74,1))</x:f>
        <x:v>A</x:v>
      </x:c>
      <x:c r="C74" s="166" t="n">
        <x:f>IF(OR($D74="",$D74="SIN ASIGNAR"),"",VALUE(MID($D74,2,10)))</x:f>
        <x:v>23</x:v>
      </x:c>
      <x:c r="D74" s="166" t="str">
        <x:f>IF($Q74="","",IF($J74="Cabrera Salazar, Fernando","A25",IF($J74="Mery, Roxana","A26",IFERROR(INDEX('MAPA ASIENTOS'!$D$2:$D$145,AGGREGATE(15,6,(ROW('MAPA ASIENTOS'!$D$2:$D$145)-ROW('MAPA ASIENTOS'!$D$2)+1)/(('MAPA ASIENTOS'!$E$2:$E$145="ASIGNABLE")*(COUNTIF($D$1:D73,'MAPA ASIENTOS'!$D$2:$D$145)=0)*(COUNTIF($N$1:N73,'MAPA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74" s="166" t="n">
        <x:f>IF($Q74="","",INDEX(MAESTRO!$A:$A,$Q74))</x:f>
        <x:v>90</x:v>
      </x:c>
      <x:c r="F74" s="166" t="n">
        <x:f>IF($Q74="","",INDEX(MAESTRO!$B:$B,$Q74))</x:f>
        <x:v>90</x:v>
      </x:c>
      <x:c r="G74" s="166" t="str">
        <x:f>IF($Q74="","",INDEX(MAESTRO!$D:$D,$Q74))</x:f>
        <x:v>OPA</x:v>
      </x:c>
      <x:c r="H74" s="166" t="str">
        <x:f>IF($Q74="","",INDEX(MAESTRO!$E:$E,$Q74))</x:f>
        <x:v>Honorable Diputado</x:v>
      </x:c>
      <x:c r="I74" s="166" t="str">
        <x:f>IF($Q74="","",INDEX(MAESTRO!$F:$F,$Q74))</x:f>
        <x:v>VIP</x:v>
      </x:c>
      <x:c r="J74" s="165" t="str">
        <x:f>IF($Q74="","",INDEX(MAESTRO!$G:$G,$Q74))</x:f>
        <x:v>Brito Hasbún, Jorge</x:v>
      </x:c>
      <x:c r="K74" s="165" t="str">
        <x:f>IF($Q74="","",INDEX(MAESTRO!$L:$L,$Q74))</x:f>
        <x:v>Integrante de la Comisión de Defensa Nacional</x:v>
      </x:c>
      <x:c r="L74" s="166" t="str">
        <x:f>IF($Q74="","",INDEX(MAESTRO!$K:$K,$Q74))</x:f>
        <x:v>Pendiente</x:v>
      </x:c>
      <x:c r="M74" s="165" t="str">
        <x:f>IF($Q74="","",INDEX(MAESTRO!$M:$M,$Q74))</x:f>
      </x:c>
      <x:c r="N74" s="61" t="str">
        <x:f>IF(OR($D74="",$D74="SIN ASIGNAR",$J74=""),"",IF(COUNTIFS('EDECANES AYUDANTES'!$C:$C,$J74,'EDECANES AYUDANTES'!$F:$F,"SI")=0,"",IF(LEFT($D74,1)="D","",IF(COUNTIFS('MAPA ASIENTOS'!$D:$D,CHAR(CODE(LEFT($D74,1))+1)&amp;MID($D74,2,10),'MAPA ASIENTOS'!$E:$E,"ASIGNABLE")&gt;0,CHAR(CODE(LEFT($D74,1))+1)&amp;MID($D74,2,10),""))))</x:f>
      </x:c>
      <x:c r="O74" s="61" t="str">
        <x:f>IF($N74&lt;&gt;"","RESERVADO EDECÁN/AYUDANTE","")</x:f>
      </x:c>
      <x:c r="P74" s="165" t="str">
        <x:f>IF(COUNTIFS('EDECANES AYUDANTES'!$C:$C,$J74,'EDECANES AYUDANTES'!$F:$F,"SI")=0,"",IF($D74="SIN ASIGNAR","Autoridad sin asiento asignado.",IF(LEFT($D74,1)="D","Sin fila posterior disponible.",IF($N74="","Silla posterior no asignable.","Silla posterior reservada automáticamente."))))</x:f>
      </x:c>
      <x:c r="Q74" s="166">
        <x:f>IFERROR(MATCH(ROWS($A$2:A74),MAESTRO!$P:$P,0),"")</x:f>
        <x:v>91</x:v>
      </x:c>
    </x:row>
    <x:row r="75">
      <x:c r="A75" s="166">
        <x:f>IF($Q75="","",ROWS($A$2:A75))</x:f>
        <x:v>74</x:v>
      </x:c>
      <x:c r="B75" s="166" t="str">
        <x:f>IF(OR($D75="",$D75="SIN ASIGNAR"),"",LEFT($D75,1))</x:f>
        <x:v>A</x:v>
      </x:c>
      <x:c r="C75" s="166" t="n">
        <x:f>IF(OR($D75="",$D75="SIN ASIGNAR"),"",VALUE(MID($D75,2,10)))</x:f>
        <x:v>23</x:v>
      </x:c>
      <x:c r="D75" s="166" t="str">
        <x:f>IF($Q75="","",IF($J75="Cabrera Salazar, Fernando","A25",IF($J75="Mery, Roxana","A26",IFERROR(INDEX('MAPA ASIENTOS'!$D$2:$D$145,AGGREGATE(15,6,(ROW('MAPA ASIENTOS'!$D$2:$D$145)-ROW('MAPA ASIENTOS'!$D$2)+1)/(('MAPA ASIENTOS'!$E$2:$E$145="ASIGNABLE")*(COUNTIF($D$1:D74,'MAPA ASIENTOS'!$D$2:$D$145)=0)*(COUNTIF($N$1:N74,'MAPA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75" s="166" t="n">
        <x:f>IF($Q75="","",INDEX(MAESTRO!$A:$A,$Q75))</x:f>
        <x:v>91</x:v>
      </x:c>
      <x:c r="F75" s="166" t="n">
        <x:f>IF($Q75="","",INDEX(MAESTRO!$B:$B,$Q75))</x:f>
        <x:v>91</x:v>
      </x:c>
      <x:c r="G75" s="166" t="str">
        <x:f>IF($Q75="","",INDEX(MAESTRO!$D:$D,$Q75))</x:f>
        <x:v>OPA</x:v>
      </x:c>
      <x:c r="H75" s="166" t="str">
        <x:f>IF($Q75="","",INDEX(MAESTRO!$E:$E,$Q75))</x:f>
        <x:v>Honorable Diputado</x:v>
      </x:c>
      <x:c r="I75" s="166" t="str">
        <x:f>IF($Q75="","",INDEX(MAESTRO!$F:$F,$Q75))</x:f>
        <x:v>VIP</x:v>
      </x:c>
      <x:c r="J75" s="165" t="str">
        <x:f>IF($Q75="","",INDEX(MAESTRO!$G:$G,$Q75))</x:f>
        <x:v>Cuadrado Prats, Carlos</x:v>
      </x:c>
      <x:c r="K75" s="165" t="str">
        <x:f>IF($Q75="","",INDEX(MAESTRO!$L:$L,$Q75))</x:f>
        <x:v>Integrante de la Comisión de Defensa Nacional</x:v>
      </x:c>
      <x:c r="L75" s="166" t="str">
        <x:f>IF($Q75="","",INDEX(MAESTRO!$K:$K,$Q75))</x:f>
        <x:v>Pendiente</x:v>
      </x:c>
      <x:c r="M75" s="165" t="str">
        <x:f>IF($Q75="","",INDEX(MAESTRO!$M:$M,$Q75))</x:f>
      </x:c>
      <x:c r="N75" s="61" t="str">
        <x:f>IF(OR($D75="",$D75="SIN ASIGNAR",$J75=""),"",IF(COUNTIFS('EDECANES AYUDANTES'!$C:$C,$J75,'EDECANES AYUDANTES'!$F:$F,"SI")=0,"",IF(LEFT($D75,1)="D","",IF(COUNTIFS('MAPA ASIENTOS'!$D:$D,CHAR(CODE(LEFT($D75,1))+1)&amp;MID($D75,2,10),'MAPA ASIENTOS'!$E:$E,"ASIGNABLE")&gt;0,CHAR(CODE(LEFT($D75,1))+1)&amp;MID($D75,2,10),""))))</x:f>
      </x:c>
      <x:c r="O75" s="61" t="str">
        <x:f>IF($N75&lt;&gt;"","RESERVADO EDECÁN/AYUDANTE","")</x:f>
      </x:c>
      <x:c r="P75" s="165" t="str">
        <x:f>IF(COUNTIFS('EDECANES AYUDANTES'!$C:$C,$J75,'EDECANES AYUDANTES'!$F:$F,"SI")=0,"",IF($D75="SIN ASIGNAR","Autoridad sin asiento asignado.",IF(LEFT($D75,1)="D","Sin fila posterior disponible.",IF($N75="","Silla posterior no asignable.","Silla posterior reservada automáticamente."))))</x:f>
      </x:c>
      <x:c r="Q75" s="166">
        <x:f>IFERROR(MATCH(ROWS($A$2:A75),MAESTRO!$P:$P,0),"")</x:f>
        <x:v>92</x:v>
      </x:c>
    </x:row>
    <x:row r="76">
      <x:c r="A76" s="166">
        <x:f>IF($Q76="","",ROWS($A$2:A76))</x:f>
        <x:v>75</x:v>
      </x:c>
      <x:c r="B76" s="166" t="str">
        <x:f>IF(OR($D76="",$D76="SIN ASIGNAR"),"",LEFT($D76,1))</x:f>
        <x:v>A</x:v>
      </x:c>
      <x:c r="C76" s="166" t="n">
        <x:f>IF(OR($D76="",$D76="SIN ASIGNAR"),"",VALUE(MID($D76,2,10)))</x:f>
        <x:v>23</x:v>
      </x:c>
      <x:c r="D76" s="166" t="str">
        <x:f>IF($Q76="","",IF($J76="Cabrera Salazar, Fernando","A25",IF($J76="Mery, Roxana","A26",IFERROR(INDEX('MAPA ASIENTOS'!$D$2:$D$145,AGGREGATE(15,6,(ROW('MAPA ASIENTOS'!$D$2:$D$145)-ROW('MAPA ASIENTOS'!$D$2)+1)/(('MAPA ASIENTOS'!$E$2:$E$145="ASIGNABLE")*(COUNTIF($D$1:D75,'MAPA ASIENTOS'!$D$2:$D$145)=0)*(COUNTIF($N$1:N75,'MAPA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76" s="166" t="n">
        <x:f>IF($Q76="","",INDEX(MAESTRO!$A:$A,$Q76))</x:f>
        <x:v>92</x:v>
      </x:c>
      <x:c r="F76" s="166" t="n">
        <x:f>IF($Q76="","",INDEX(MAESTRO!$B:$B,$Q76))</x:f>
        <x:v>92</x:v>
      </x:c>
      <x:c r="G76" s="166" t="str">
        <x:f>IF($Q76="","",INDEX(MAESTRO!$D:$D,$Q76))</x:f>
        <x:v>OPA</x:v>
      </x:c>
      <x:c r="H76" s="166" t="str">
        <x:f>IF($Q76="","",INDEX(MAESTRO!$E:$E,$Q76))</x:f>
        <x:v>Honorable Diputado</x:v>
      </x:c>
      <x:c r="I76" s="166" t="str">
        <x:f>IF($Q76="","",INDEX(MAESTRO!$F:$F,$Q76))</x:f>
        <x:v>VIP</x:v>
      </x:c>
      <x:c r="J76" s="165" t="str">
        <x:f>IF($Q76="","",INDEX(MAESTRO!$G:$G,$Q76))</x:f>
        <x:v>Kast Sommerhoff, Tomás</x:v>
      </x:c>
      <x:c r="K76" s="165" t="str">
        <x:f>IF($Q76="","",INDEX(MAESTRO!$L:$L,$Q76))</x:f>
        <x:v>Integrante de la Comisión de Defensa Nacional</x:v>
      </x:c>
      <x:c r="L76" s="166" t="str">
        <x:f>IF($Q76="","",INDEX(MAESTRO!$K:$K,$Q76))</x:f>
        <x:v>Pendiente</x:v>
      </x:c>
      <x:c r="M76" s="165" t="str">
        <x:f>IF($Q76="","",INDEX(MAESTRO!$M:$M,$Q76))</x:f>
      </x:c>
      <x:c r="N76" s="61" t="str">
        <x:f>IF(OR($D76="",$D76="SIN ASIGNAR",$J76=""),"",IF(COUNTIFS('EDECANES AYUDANTES'!$C:$C,$J76,'EDECANES AYUDANTES'!$F:$F,"SI")=0,"",IF(LEFT($D76,1)="D","",IF(COUNTIFS('MAPA ASIENTOS'!$D:$D,CHAR(CODE(LEFT($D76,1))+1)&amp;MID($D76,2,10),'MAPA ASIENTOS'!$E:$E,"ASIGNABLE")&gt;0,CHAR(CODE(LEFT($D76,1))+1)&amp;MID($D76,2,10),""))))</x:f>
      </x:c>
      <x:c r="O76" s="61" t="str">
        <x:f>IF($N76&lt;&gt;"","RESERVADO EDECÁN/AYUDANTE","")</x:f>
      </x:c>
      <x:c r="P76" s="165" t="str">
        <x:f>IF(COUNTIFS('EDECANES AYUDANTES'!$C:$C,$J76,'EDECANES AYUDANTES'!$F:$F,"SI")=0,"",IF($D76="SIN ASIGNAR","Autoridad sin asiento asignado.",IF(LEFT($D76,1)="D","Sin fila posterior disponible.",IF($N76="","Silla posterior no asignable.","Silla posterior reservada automáticamente."))))</x:f>
      </x:c>
      <x:c r="Q76" s="166">
        <x:f>IFERROR(MATCH(ROWS($A$2:A76),MAESTRO!$P:$P,0),"")</x:f>
        <x:v>93</x:v>
      </x:c>
    </x:row>
    <x:row r="77">
      <x:c r="A77" s="166">
        <x:f>IF($Q77="","",ROWS($A$2:A77))</x:f>
        <x:v>76</x:v>
      </x:c>
      <x:c r="B77" s="166" t="str">
        <x:f>IF(OR($D77="",$D77="SIN ASIGNAR"),"",LEFT($D77,1))</x:f>
        <x:v>A</x:v>
      </x:c>
      <x:c r="C77" s="166" t="n">
        <x:f>IF(OR($D77="",$D77="SIN ASIGNAR"),"",VALUE(MID($D77,2,10)))</x:f>
        <x:v>23</x:v>
      </x:c>
      <x:c r="D77" s="166" t="str">
        <x:f>IF($Q77="","",IF($J77="Cabrera Salazar, Fernando","A25",IF($J77="Mery, Roxana","A26",IFERROR(INDEX('MAPA ASIENTOS'!$D$2:$D$145,AGGREGATE(15,6,(ROW('MAPA ASIENTOS'!$D$2:$D$145)-ROW('MAPA ASIENTOS'!$D$2)+1)/(('MAPA ASIENTOS'!$E$2:$E$145="ASIGNABLE")*(COUNTIF($D$1:D76,'MAPA ASIENTOS'!$D$2:$D$145)=0)*(COUNTIF($N$1:N76,'MAPA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77" s="166" t="n">
        <x:f>IF($Q77="","",INDEX(MAESTRO!$A:$A,$Q77))</x:f>
        <x:v>93</x:v>
      </x:c>
      <x:c r="F77" s="166" t="n">
        <x:f>IF($Q77="","",INDEX(MAESTRO!$B:$B,$Q77))</x:f>
        <x:v>93</x:v>
      </x:c>
      <x:c r="G77" s="166" t="str">
        <x:f>IF($Q77="","",INDEX(MAESTRO!$D:$D,$Q77))</x:f>
        <x:v>OPA</x:v>
      </x:c>
      <x:c r="H77" s="166" t="str">
        <x:f>IF($Q77="","",INDEX(MAESTRO!$E:$E,$Q77))</x:f>
        <x:v>Honorable Diputado</x:v>
      </x:c>
      <x:c r="I77" s="166" t="str">
        <x:f>IF($Q77="","",INDEX(MAESTRO!$F:$F,$Q77))</x:f>
        <x:v>VIP</x:v>
      </x:c>
      <x:c r="J77" s="165" t="str">
        <x:f>IF($Q77="","",INDEX(MAESTRO!$G:$G,$Q77))</x:f>
        <x:v>Leiva Carvajal, Raúl</x:v>
      </x:c>
      <x:c r="K77" s="165" t="str">
        <x:f>IF($Q77="","",INDEX(MAESTRO!$L:$L,$Q77))</x:f>
        <x:v>Integrante de la Comisión de Defensa Nacional</x:v>
      </x:c>
      <x:c r="L77" s="166" t="str">
        <x:f>IF($Q77="","",INDEX(MAESTRO!$K:$K,$Q77))</x:f>
        <x:v>Pendiente</x:v>
      </x:c>
      <x:c r="M77" s="165" t="str">
        <x:f>IF($Q77="","",INDEX(MAESTRO!$M:$M,$Q77))</x:f>
      </x:c>
      <x:c r="N77" s="61" t="str">
        <x:f>IF(OR($D77="",$D77="SIN ASIGNAR",$J77=""),"",IF(COUNTIFS('EDECANES AYUDANTES'!$C:$C,$J77,'EDECANES AYUDANTES'!$F:$F,"SI")=0,"",IF(LEFT($D77,1)="D","",IF(COUNTIFS('MAPA ASIENTOS'!$D:$D,CHAR(CODE(LEFT($D77,1))+1)&amp;MID($D77,2,10),'MAPA ASIENTOS'!$E:$E,"ASIGNABLE")&gt;0,CHAR(CODE(LEFT($D77,1))+1)&amp;MID($D77,2,10),""))))</x:f>
      </x:c>
      <x:c r="O77" s="61" t="str">
        <x:f>IF($N77&lt;&gt;"","RESERVADO EDECÁN/AYUDANTE","")</x:f>
      </x:c>
      <x:c r="P77" s="165" t="str">
        <x:f>IF(COUNTIFS('EDECANES AYUDANTES'!$C:$C,$J77,'EDECANES AYUDANTES'!$F:$F,"SI")=0,"",IF($D77="SIN ASIGNAR","Autoridad sin asiento asignado.",IF(LEFT($D77,1)="D","Sin fila posterior disponible.",IF($N77="","Silla posterior no asignable.","Silla posterior reservada automáticamente."))))</x:f>
      </x:c>
      <x:c r="Q77" s="166">
        <x:f>IFERROR(MATCH(ROWS($A$2:A77),MAESTRO!$P:$P,0),"")</x:f>
        <x:v>94</x:v>
      </x:c>
    </x:row>
    <x:row r="78">
      <x:c r="A78" s="166">
        <x:f>IF($Q78="","",ROWS($A$2:A78))</x:f>
        <x:v>77</x:v>
      </x:c>
      <x:c r="B78" s="166" t="str">
        <x:f>IF(OR($D78="",$D78="SIN ASIGNAR"),"",LEFT($D78,1))</x:f>
        <x:v>A</x:v>
      </x:c>
      <x:c r="C78" s="166" t="n">
        <x:f>IF(OR($D78="",$D78="SIN ASIGNAR"),"",VALUE(MID($D78,2,10)))</x:f>
        <x:v>23</x:v>
      </x:c>
      <x:c r="D78" s="166" t="str">
        <x:f>IF($Q78="","",IF($J78="Cabrera Salazar, Fernando","A25",IF($J78="Mery, Roxana","A26",IFERROR(INDEX('MAPA ASIENTOS'!$D$2:$D$145,AGGREGATE(15,6,(ROW('MAPA ASIENTOS'!$D$2:$D$145)-ROW('MAPA ASIENTOS'!$D$2)+1)/(('MAPA ASIENTOS'!$E$2:$E$145="ASIGNABLE")*(COUNTIF($D$1:D77,'MAPA ASIENTOS'!$D$2:$D$145)=0)*(COUNTIF($N$1:N77,'MAPA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78" s="166" t="n">
        <x:f>IF($Q78="","",INDEX(MAESTRO!$A:$A,$Q78))</x:f>
        <x:v>94</x:v>
      </x:c>
      <x:c r="F78" s="166" t="n">
        <x:f>IF($Q78="","",INDEX(MAESTRO!$B:$B,$Q78))</x:f>
        <x:v>94</x:v>
      </x:c>
      <x:c r="G78" s="166" t="str">
        <x:f>IF($Q78="","",INDEX(MAESTRO!$D:$D,$Q78))</x:f>
        <x:v>OPA</x:v>
      </x:c>
      <x:c r="H78" s="166" t="str">
        <x:f>IF($Q78="","",INDEX(MAESTRO!$E:$E,$Q78))</x:f>
        <x:v>Honorable Diputado</x:v>
      </x:c>
      <x:c r="I78" s="166" t="str">
        <x:f>IF($Q78="","",INDEX(MAESTRO!$F:$F,$Q78))</x:f>
        <x:v>VIP</x:v>
      </x:c>
      <x:c r="J78" s="165" t="str">
        <x:f>IF($Q78="","",INDEX(MAESTRO!$G:$G,$Q78))</x:f>
        <x:v>Marowski Cuevas, Hans</x:v>
      </x:c>
      <x:c r="K78" s="165" t="str">
        <x:f>IF($Q78="","",INDEX(MAESTRO!$L:$L,$Q78))</x:f>
        <x:v>Integrante de la Comisión de Defensa Nacional</x:v>
      </x:c>
      <x:c r="L78" s="166" t="str">
        <x:f>IF($Q78="","",INDEX(MAESTRO!$K:$K,$Q78))</x:f>
        <x:v>Pendiente</x:v>
      </x:c>
      <x:c r="M78" s="165" t="str">
        <x:f>IF($Q78="","",INDEX(MAESTRO!$M:$M,$Q78))</x:f>
      </x:c>
      <x:c r="N78" s="61" t="str">
        <x:f>IF(OR($D78="",$D78="SIN ASIGNAR",$J78=""),"",IF(COUNTIFS('EDECANES AYUDANTES'!$C:$C,$J78,'EDECANES AYUDANTES'!$F:$F,"SI")=0,"",IF(LEFT($D78,1)="D","",IF(COUNTIFS('MAPA ASIENTOS'!$D:$D,CHAR(CODE(LEFT($D78,1))+1)&amp;MID($D78,2,10),'MAPA ASIENTOS'!$E:$E,"ASIGNABLE")&gt;0,CHAR(CODE(LEFT($D78,1))+1)&amp;MID($D78,2,10),""))))</x:f>
      </x:c>
      <x:c r="O78" s="61" t="str">
        <x:f>IF($N78&lt;&gt;"","RESERVADO EDECÁN/AYUDANTE","")</x:f>
      </x:c>
      <x:c r="P78" s="165" t="str">
        <x:f>IF(COUNTIFS('EDECANES AYUDANTES'!$C:$C,$J78,'EDECANES AYUDANTES'!$F:$F,"SI")=0,"",IF($D78="SIN ASIGNAR","Autoridad sin asiento asignado.",IF(LEFT($D78,1)="D","Sin fila posterior disponible.",IF($N78="","Silla posterior no asignable.","Silla posterior reservada automáticamente."))))</x:f>
      </x:c>
      <x:c r="Q78" s="166">
        <x:f>IFERROR(MATCH(ROWS($A$2:A78),MAESTRO!$P:$P,0),"")</x:f>
        <x:v>95</x:v>
      </x:c>
    </x:row>
    <x:row r="79">
      <x:c r="A79" s="166">
        <x:f>IF($Q79="","",ROWS($A$2:A79))</x:f>
        <x:v>78</x:v>
      </x:c>
      <x:c r="B79" s="166" t="str">
        <x:f>IF(OR($D79="",$D79="SIN ASIGNAR"),"",LEFT($D79,1))</x:f>
        <x:v>A</x:v>
      </x:c>
      <x:c r="C79" s="166" t="n">
        <x:f>IF(OR($D79="",$D79="SIN ASIGNAR"),"",VALUE(MID($D79,2,10)))</x:f>
        <x:v>23</x:v>
      </x:c>
      <x:c r="D79" s="166" t="str">
        <x:f>IF($Q79="","",IF($J79="Cabrera Salazar, Fernando","A25",IF($J79="Mery, Roxana","A26",IFERROR(INDEX('MAPA ASIENTOS'!$D$2:$D$145,AGGREGATE(15,6,(ROW('MAPA ASIENTOS'!$D$2:$D$145)-ROW('MAPA ASIENTOS'!$D$2)+1)/(('MAPA ASIENTOS'!$E$2:$E$145="ASIGNABLE")*(COUNTIF($D$1:D78,'MAPA ASIENTOS'!$D$2:$D$145)=0)*(COUNTIF($N$1:N78,'MAPA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79" s="166" t="n">
        <x:f>IF($Q79="","",INDEX(MAESTRO!$A:$A,$Q79))</x:f>
        <x:v>95</x:v>
      </x:c>
      <x:c r="F79" s="166" t="n">
        <x:f>IF($Q79="","",INDEX(MAESTRO!$B:$B,$Q79))</x:f>
        <x:v>95</x:v>
      </x:c>
      <x:c r="G79" s="166" t="str">
        <x:f>IF($Q79="","",INDEX(MAESTRO!$D:$D,$Q79))</x:f>
        <x:v>OPA</x:v>
      </x:c>
      <x:c r="H79" s="166" t="str">
        <x:f>IF($Q79="","",INDEX(MAESTRO!$E:$E,$Q79))</x:f>
        <x:v>Honorable Diputado</x:v>
      </x:c>
      <x:c r="I79" s="166" t="str">
        <x:f>IF($Q79="","",INDEX(MAESTRO!$F:$F,$Q79))</x:f>
        <x:v>VIP</x:v>
      </x:c>
      <x:c r="J79" s="165" t="str">
        <x:f>IF($Q79="","",INDEX(MAESTRO!$G:$G,$Q79))</x:f>
        <x:v>Olivares Avendaño, Javier</x:v>
      </x:c>
      <x:c r="K79" s="165" t="str">
        <x:f>IF($Q79="","",INDEX(MAESTRO!$L:$L,$Q79))</x:f>
        <x:v>Integrante de la Comisión de Defensa Nacional</x:v>
      </x:c>
      <x:c r="L79" s="166" t="str">
        <x:f>IF($Q79="","",INDEX(MAESTRO!$K:$K,$Q79))</x:f>
        <x:v>Pendiente</x:v>
      </x:c>
      <x:c r="M79" s="165" t="str">
        <x:f>IF($Q79="","",INDEX(MAESTRO!$M:$M,$Q79))</x:f>
      </x:c>
      <x:c r="N79" s="61" t="str">
        <x:f>IF(OR($D79="",$D79="SIN ASIGNAR",$J79=""),"",IF(COUNTIFS('EDECANES AYUDANTES'!$C:$C,$J79,'EDECANES AYUDANTES'!$F:$F,"SI")=0,"",IF(LEFT($D79,1)="D","",IF(COUNTIFS('MAPA ASIENTOS'!$D:$D,CHAR(CODE(LEFT($D79,1))+1)&amp;MID($D79,2,10),'MAPA ASIENTOS'!$E:$E,"ASIGNABLE")&gt;0,CHAR(CODE(LEFT($D79,1))+1)&amp;MID($D79,2,10),""))))</x:f>
      </x:c>
      <x:c r="O79" s="61" t="str">
        <x:f>IF($N79&lt;&gt;"","RESERVADO EDECÁN/AYUDANTE","")</x:f>
      </x:c>
      <x:c r="P79" s="165" t="str">
        <x:f>IF(COUNTIFS('EDECANES AYUDANTES'!$C:$C,$J79,'EDECANES AYUDANTES'!$F:$F,"SI")=0,"",IF($D79="SIN ASIGNAR","Autoridad sin asiento asignado.",IF(LEFT($D79,1)="D","Sin fila posterior disponible.",IF($N79="","Silla posterior no asignable.","Silla posterior reservada automáticamente."))))</x:f>
      </x:c>
      <x:c r="Q79" s="166">
        <x:f>IFERROR(MATCH(ROWS($A$2:A79),MAESTRO!$P:$P,0),"")</x:f>
        <x:v>96</x:v>
      </x:c>
    </x:row>
    <x:row r="80">
      <x:c r="A80" s="166">
        <x:f>IF($Q80="","",ROWS($A$2:A80))</x:f>
        <x:v>79</x:v>
      </x:c>
      <x:c r="B80" s="166" t="str">
        <x:f>IF(OR($D80="",$D80="SIN ASIGNAR"),"",LEFT($D80,1))</x:f>
        <x:v>A</x:v>
      </x:c>
      <x:c r="C80" s="166" t="n">
        <x:f>IF(OR($D80="",$D80="SIN ASIGNAR"),"",VALUE(MID($D80,2,10)))</x:f>
        <x:v>23</x:v>
      </x:c>
      <x:c r="D80" s="166" t="str">
        <x:f>IF($Q80="","",IF($J80="Cabrera Salazar, Fernando","A25",IF($J80="Mery, Roxana","A26",IFERROR(INDEX('MAPA ASIENTOS'!$D$2:$D$145,AGGREGATE(15,6,(ROW('MAPA ASIENTOS'!$D$2:$D$145)-ROW('MAPA ASIENTOS'!$D$2)+1)/(('MAPA ASIENTOS'!$E$2:$E$145="ASIGNABLE")*(COUNTIF($D$1:D79,'MAPA ASIENTOS'!$D$2:$D$145)=0)*(COUNTIF($N$1:N79,'MAPA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80" s="166" t="n">
        <x:f>IF($Q80="","",INDEX(MAESTRO!$A:$A,$Q80))</x:f>
        <x:v>96</x:v>
      </x:c>
      <x:c r="F80" s="166" t="n">
        <x:f>IF($Q80="","",INDEX(MAESTRO!$B:$B,$Q80))</x:f>
        <x:v>96</x:v>
      </x:c>
      <x:c r="G80" s="166" t="str">
        <x:f>IF($Q80="","",INDEX(MAESTRO!$D:$D,$Q80))</x:f>
        <x:v>OPA</x:v>
      </x:c>
      <x:c r="H80" s="166" t="str">
        <x:f>IF($Q80="","",INDEX(MAESTRO!$E:$E,$Q80))</x:f>
        <x:v>Honorable Diputado</x:v>
      </x:c>
      <x:c r="I80" s="166" t="str">
        <x:f>IF($Q80="","",INDEX(MAESTRO!$F:$F,$Q80))</x:f>
        <x:v>VIP</x:v>
      </x:c>
      <x:c r="J80" s="165" t="str">
        <x:f>IF($Q80="","",INDEX(MAESTRO!$G:$G,$Q80))</x:f>
        <x:v>Sabat Guzmán, Omar</x:v>
      </x:c>
      <x:c r="K80" s="165" t="str">
        <x:f>IF($Q80="","",INDEX(MAESTRO!$L:$L,$Q80))</x:f>
        <x:v>Integrante de la Comisión de Defensa Nacional</x:v>
      </x:c>
      <x:c r="L80" s="166" t="str">
        <x:f>IF($Q80="","",INDEX(MAESTRO!$K:$K,$Q80))</x:f>
        <x:v>Pendiente</x:v>
      </x:c>
      <x:c r="M80" s="165" t="str">
        <x:f>IF($Q80="","",INDEX(MAESTRO!$M:$M,$Q80))</x:f>
      </x:c>
      <x:c r="N80" s="61" t="str">
        <x:f>IF(OR($D80="",$D80="SIN ASIGNAR",$J80=""),"",IF(COUNTIFS('EDECANES AYUDANTES'!$C:$C,$J80,'EDECANES AYUDANTES'!$F:$F,"SI")=0,"",IF(LEFT($D80,1)="D","",IF(COUNTIFS('MAPA ASIENTOS'!$D:$D,CHAR(CODE(LEFT($D80,1))+1)&amp;MID($D80,2,10),'MAPA ASIENTOS'!$E:$E,"ASIGNABLE")&gt;0,CHAR(CODE(LEFT($D80,1))+1)&amp;MID($D80,2,10),""))))</x:f>
      </x:c>
      <x:c r="O80" s="61" t="str">
        <x:f>IF($N80&lt;&gt;"","RESERVADO EDECÁN/AYUDANTE","")</x:f>
      </x:c>
      <x:c r="P80" s="165" t="str">
        <x:f>IF(COUNTIFS('EDECANES AYUDANTES'!$C:$C,$J80,'EDECANES AYUDANTES'!$F:$F,"SI")=0,"",IF($D80="SIN ASIGNAR","Autoridad sin asiento asignado.",IF(LEFT($D80,1)="D","Sin fila posterior disponible.",IF($N80="","Silla posterior no asignable.","Silla posterior reservada automáticamente."))))</x:f>
      </x:c>
      <x:c r="Q80" s="166">
        <x:f>IFERROR(MATCH(ROWS($A$2:A80),MAESTRO!$P:$P,0),"")</x:f>
        <x:v>97</x:v>
      </x:c>
    </x:row>
    <x:row r="81">
      <x:c r="A81" s="166">
        <x:f>IF($Q81="","",ROWS($A$2:A81))</x:f>
        <x:v>80</x:v>
      </x:c>
      <x:c r="B81" s="166" t="str">
        <x:f>IF(OR($D81="",$D81="SIN ASIGNAR"),"",LEFT($D81,1))</x:f>
        <x:v>A</x:v>
      </x:c>
      <x:c r="C81" s="166" t="n">
        <x:f>IF(OR($D81="",$D81="SIN ASIGNAR"),"",VALUE(MID($D81,2,10)))</x:f>
        <x:v>23</x:v>
      </x:c>
      <x:c r="D81" s="166" t="str">
        <x:f>IF($Q81="","",IF($J81="Cabrera Salazar, Fernando","A25",IF($J81="Mery, Roxana","A26",IFERROR(INDEX('MAPA ASIENTOS'!$D$2:$D$145,AGGREGATE(15,6,(ROW('MAPA ASIENTOS'!$D$2:$D$145)-ROW('MAPA ASIENTOS'!$D$2)+1)/(('MAPA ASIENTOS'!$E$2:$E$145="ASIGNABLE")*(COUNTIF($D$1:D80,'MAPA ASIENTOS'!$D$2:$D$145)=0)*(COUNTIF($N$1:N80,'MAPA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81" s="166" t="n">
        <x:f>IF($Q81="","",INDEX(MAESTRO!$A:$A,$Q81))</x:f>
        <x:v>97</x:v>
      </x:c>
      <x:c r="F81" s="166" t="n">
        <x:f>IF($Q81="","",INDEX(MAESTRO!$B:$B,$Q81))</x:f>
        <x:v>97</x:v>
      </x:c>
      <x:c r="G81" s="166" t="str">
        <x:f>IF($Q81="","",INDEX(MAESTRO!$D:$D,$Q81))</x:f>
        <x:v>OPA</x:v>
      </x:c>
      <x:c r="H81" s="166" t="str">
        <x:f>IF($Q81="","",INDEX(MAESTRO!$E:$E,$Q81))</x:f>
        <x:v>Honorable Diputado</x:v>
      </x:c>
      <x:c r="I81" s="166" t="str">
        <x:f>IF($Q81="","",INDEX(MAESTRO!$F:$F,$Q81))</x:f>
        <x:v>VIP</x:v>
      </x:c>
      <x:c r="J81" s="165" t="str">
        <x:f>IF($Q81="","",INDEX(MAESTRO!$G:$G,$Q81))</x:f>
        <x:v>Sánchez Ossa, Luis</x:v>
      </x:c>
      <x:c r="K81" s="165" t="str">
        <x:f>IF($Q81="","",INDEX(MAESTRO!$L:$L,$Q81))</x:f>
        <x:v>Integrante de la Comisión de Defensa Nacional</x:v>
      </x:c>
      <x:c r="L81" s="166" t="str">
        <x:f>IF($Q81="","",INDEX(MAESTRO!$K:$K,$Q81))</x:f>
        <x:v>Pendiente</x:v>
      </x:c>
      <x:c r="M81" s="165" t="str">
        <x:f>IF($Q81="","",INDEX(MAESTRO!$M:$M,$Q81))</x:f>
      </x:c>
      <x:c r="N81" s="61" t="str">
        <x:f>IF(OR($D81="",$D81="SIN ASIGNAR",$J81=""),"",IF(COUNTIFS('EDECANES AYUDANTES'!$C:$C,$J81,'EDECANES AYUDANTES'!$F:$F,"SI")=0,"",IF(LEFT($D81,1)="D","",IF(COUNTIFS('MAPA ASIENTOS'!$D:$D,CHAR(CODE(LEFT($D81,1))+1)&amp;MID($D81,2,10),'MAPA ASIENTOS'!$E:$E,"ASIGNABLE")&gt;0,CHAR(CODE(LEFT($D81,1))+1)&amp;MID($D81,2,10),""))))</x:f>
      </x:c>
      <x:c r="O81" s="61" t="str">
        <x:f>IF($N81&lt;&gt;"","RESERVADO EDECÁN/AYUDANTE","")</x:f>
      </x:c>
      <x:c r="P81" s="165" t="str">
        <x:f>IF(COUNTIFS('EDECANES AYUDANTES'!$C:$C,$J81,'EDECANES AYUDANTES'!$F:$F,"SI")=0,"",IF($D81="SIN ASIGNAR","Autoridad sin asiento asignado.",IF(LEFT($D81,1)="D","Sin fila posterior disponible.",IF($N81="","Silla posterior no asignable.","Silla posterior reservada automáticamente."))))</x:f>
      </x:c>
      <x:c r="Q81" s="166">
        <x:f>IFERROR(MATCH(ROWS($A$2:A81),MAESTRO!$P:$P,0),"")</x:f>
        <x:v>98</x:v>
      </x:c>
    </x:row>
    <x:row r="82">
      <x:c r="A82" s="166">
        <x:f>IF($Q82="","",ROWS($A$2:A82))</x:f>
        <x:v>81</x:v>
      </x:c>
      <x:c r="B82" s="166" t="str">
        <x:f>IF(OR($D82="",$D82="SIN ASIGNAR"),"",LEFT($D82,1))</x:f>
        <x:v>A</x:v>
      </x:c>
      <x:c r="C82" s="166" t="n">
        <x:f>IF(OR($D82="",$D82="SIN ASIGNAR"),"",VALUE(MID($D82,2,10)))</x:f>
        <x:v>23</x:v>
      </x:c>
      <x:c r="D82" s="166" t="str">
        <x:f>IF($Q82="","",IF($J82="Cabrera Salazar, Fernando","A25",IF($J82="Mery, Roxana","A26",IFERROR(INDEX('MAPA ASIENTOS'!$D$2:$D$145,AGGREGATE(15,6,(ROW('MAPA ASIENTOS'!$D$2:$D$145)-ROW('MAPA ASIENTOS'!$D$2)+1)/(('MAPA ASIENTOS'!$E$2:$E$145="ASIGNABLE")*(COUNTIF($D$1:D81,'MAPA ASIENTOS'!$D$2:$D$145)=0)*(COUNTIF($N$1:N81,'MAPA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82" s="166" t="n">
        <x:f>IF($Q82="","",INDEX(MAESTRO!$A:$A,$Q82))</x:f>
        <x:v>98</x:v>
      </x:c>
      <x:c r="F82" s="166" t="n">
        <x:f>IF($Q82="","",INDEX(MAESTRO!$B:$B,$Q82))</x:f>
        <x:v>98</x:v>
      </x:c>
      <x:c r="G82" s="166" t="str">
        <x:f>IF($Q82="","",INDEX(MAESTRO!$D:$D,$Q82))</x:f>
        <x:v>OPA</x:v>
      </x:c>
      <x:c r="H82" s="166" t="str">
        <x:f>IF($Q82="","",INDEX(MAESTRO!$E:$E,$Q82))</x:f>
        <x:v>Honorable Diputado</x:v>
      </x:c>
      <x:c r="I82" s="166" t="str">
        <x:f>IF($Q82="","",INDEX(MAESTRO!$F:$F,$Q82))</x:f>
        <x:v>VIP</x:v>
      </x:c>
      <x:c r="J82" s="165" t="str">
        <x:f>IF($Q82="","",INDEX(MAESTRO!$G:$G,$Q82))</x:f>
        <x:v>Valenzuela Salazar, Daniel</x:v>
      </x:c>
      <x:c r="K82" s="165" t="str">
        <x:f>IF($Q82="","",INDEX(MAESTRO!$L:$L,$Q82))</x:f>
        <x:v>Integrante de la Comisión de Defensa Nacional</x:v>
      </x:c>
      <x:c r="L82" s="166" t="str">
        <x:f>IF($Q82="","",INDEX(MAESTRO!$K:$K,$Q82))</x:f>
        <x:v>SI</x:v>
      </x:c>
      <x:c r="M82" s="165" t="str">
        <x:f>IF($Q82="","",INDEX(MAESTRO!$M:$M,$Q82))</x:f>
      </x:c>
      <x:c r="N82" s="61" t="str">
        <x:f>IF(OR($D82="",$D82="SIN ASIGNAR",$J82=""),"",IF(COUNTIFS('EDECANES AYUDANTES'!$C:$C,$J82,'EDECANES AYUDANTES'!$F:$F,"SI")=0,"",IF(LEFT($D82,1)="D","",IF(COUNTIFS('MAPA ASIENTOS'!$D:$D,CHAR(CODE(LEFT($D82,1))+1)&amp;MID($D82,2,10),'MAPA ASIENTOS'!$E:$E,"ASIGNABLE")&gt;0,CHAR(CODE(LEFT($D82,1))+1)&amp;MID($D82,2,10),""))))</x:f>
      </x:c>
      <x:c r="O82" s="61" t="str">
        <x:f>IF($N82&lt;&gt;"","RESERVADO EDECÁN/AYUDANTE","")</x:f>
      </x:c>
      <x:c r="P82" s="165" t="str">
        <x:f>IF(COUNTIFS('EDECANES AYUDANTES'!$C:$C,$J82,'EDECANES AYUDANTES'!$F:$F,"SI")=0,"",IF($D82="SIN ASIGNAR","Autoridad sin asiento asignado.",IF(LEFT($D82,1)="D","Sin fila posterior disponible.",IF($N82="","Silla posterior no asignable.","Silla posterior reservada automáticamente."))))</x:f>
      </x:c>
      <x:c r="Q82" s="166">
        <x:f>IFERROR(MATCH(ROWS($A$2:A82),MAESTRO!$P:$P,0),"")</x:f>
        <x:v>99</x:v>
      </x:c>
    </x:row>
    <x:row r="83">
      <x:c r="A83" s="166">
        <x:f>IF($Q83="","",ROWS($A$2:A83))</x:f>
        <x:v>82</x:v>
      </x:c>
      <x:c r="B83" s="166" t="str">
        <x:f>IF(OR($D83="",$D83="SIN ASIGNAR"),"",LEFT($D83,1))</x:f>
        <x:v>A</x:v>
      </x:c>
      <x:c r="C83" s="166" t="n">
        <x:f>IF(OR($D83="",$D83="SIN ASIGNAR"),"",VALUE(MID($D83,2,10)))</x:f>
        <x:v>23</x:v>
      </x:c>
      <x:c r="D83" s="166" t="str">
        <x:f>IF($Q83="","",IF($J83="Cabrera Salazar, Fernando","A25",IF($J83="Mery, Roxana","A26",IFERROR(INDEX('MAPA ASIENTOS'!$D$2:$D$145,AGGREGATE(15,6,(ROW('MAPA ASIENTOS'!$D$2:$D$145)-ROW('MAPA ASIENTOS'!$D$2)+1)/(('MAPA ASIENTOS'!$E$2:$E$145="ASIGNABLE")*(COUNTIF($D$1:D82,'MAPA ASIENTOS'!$D$2:$D$145)=0)*(COUNTIF($N$1:N82,'MAPA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83" s="166" t="n">
        <x:f>IF($Q83="","",INDEX(MAESTRO!$A:$A,$Q83))</x:f>
        <x:v>99</x:v>
      </x:c>
      <x:c r="F83" s="166" t="n">
        <x:f>IF($Q83="","",INDEX(MAESTRO!$B:$B,$Q83))</x:f>
        <x:v>99</x:v>
      </x:c>
      <x:c r="G83" s="166" t="str">
        <x:f>IF($Q83="","",INDEX(MAESTRO!$D:$D,$Q83))</x:f>
        <x:v>OPA</x:v>
      </x:c>
      <x:c r="H83" s="166" t="str">
        <x:f>IF($Q83="","",INDEX(MAESTRO!$E:$E,$Q83))</x:f>
        <x:v>Honorable Diputado</x:v>
      </x:c>
      <x:c r="I83" s="166" t="str">
        <x:f>IF($Q83="","",INDEX(MAESTRO!$F:$F,$Q83))</x:f>
        <x:v>VIP</x:v>
      </x:c>
      <x:c r="J83" s="165" t="str">
        <x:f>IF($Q83="","",INDEX(MAESTRO!$G:$G,$Q83))</x:f>
        <x:v>Zamora Soto, Sebastián</x:v>
      </x:c>
      <x:c r="K83" s="165" t="str">
        <x:f>IF($Q83="","",INDEX(MAESTRO!$L:$L,$Q83))</x:f>
        <x:v>Integrante de la Comisión de Defensa Nacional</x:v>
      </x:c>
      <x:c r="L83" s="166" t="str">
        <x:f>IF($Q83="","",INDEX(MAESTRO!$K:$K,$Q83))</x:f>
        <x:v>Pendiente</x:v>
      </x:c>
      <x:c r="M83" s="165" t="str">
        <x:f>IF($Q83="","",INDEX(MAESTRO!$M:$M,$Q83))</x:f>
      </x:c>
      <x:c r="N83" s="61" t="str">
        <x:f>IF(OR($D83="",$D83="SIN ASIGNAR",$J83=""),"",IF(COUNTIFS('EDECANES AYUDANTES'!$C:$C,$J83,'EDECANES AYUDANTES'!$F:$F,"SI")=0,"",IF(LEFT($D83,1)="D","",IF(COUNTIFS('MAPA ASIENTOS'!$D:$D,CHAR(CODE(LEFT($D83,1))+1)&amp;MID($D83,2,10),'MAPA ASIENTOS'!$E:$E,"ASIGNABLE")&gt;0,CHAR(CODE(LEFT($D83,1))+1)&amp;MID($D83,2,10),""))))</x:f>
      </x:c>
      <x:c r="O83" s="61" t="str">
        <x:f>IF($N83&lt;&gt;"","RESERVADO EDECÁN/AYUDANTE","")</x:f>
      </x:c>
      <x:c r="P83" s="165" t="str">
        <x:f>IF(COUNTIFS('EDECANES AYUDANTES'!$C:$C,$J83,'EDECANES AYUDANTES'!$F:$F,"SI")=0,"",IF($D83="SIN ASIGNAR","Autoridad sin asiento asignado.",IF(LEFT($D83,1)="D","Sin fila posterior disponible.",IF($N83="","Silla posterior no asignable.","Silla posterior reservada automáticamente."))))</x:f>
      </x:c>
      <x:c r="Q83" s="166">
        <x:f>IFERROR(MATCH(ROWS($A$2:A83),MAESTRO!$P:$P,0),"")</x:f>
        <x:v>100</x:v>
      </x:c>
    </x:row>
    <x:row r="84">
      <x:c r="A84" s="166">
        <x:f>IF($Q84="","",ROWS($A$2:A84))</x:f>
        <x:v>83</x:v>
      </x:c>
      <x:c r="B84" s="166" t="str">
        <x:f>IF(OR($D84="",$D84="SIN ASIGNAR"),"",LEFT($D84,1))</x:f>
        <x:v>A</x:v>
      </x:c>
      <x:c r="C84" s="166" t="n">
        <x:f>IF(OR($D84="",$D84="SIN ASIGNAR"),"",VALUE(MID($D84,2,10)))</x:f>
        <x:v>23</x:v>
      </x:c>
      <x:c r="D84" s="166" t="str">
        <x:f>IF($Q84="","",IF($J84="Cabrera Salazar, Fernando","A25",IF($J84="Mery, Roxana","A26",IFERROR(INDEX('MAPA ASIENTOS'!$D$2:$D$145,AGGREGATE(15,6,(ROW('MAPA ASIENTOS'!$D$2:$D$145)-ROW('MAPA ASIENTOS'!$D$2)+1)/(('MAPA ASIENTOS'!$E$2:$E$145="ASIGNABLE")*(COUNTIF($D$1:D83,'MAPA ASIENTOS'!$D$2:$D$145)=0)*(COUNTIF($N$1:N83,'MAPA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84" s="166" t="n">
        <x:f>IF($Q84="","",INDEX(MAESTRO!$A:$A,$Q84))</x:f>
        <x:v>100</x:v>
      </x:c>
      <x:c r="F84" s="166" t="n">
        <x:f>IF($Q84="","",INDEX(MAESTRO!$B:$B,$Q84))</x:f>
        <x:v>100</x:v>
      </x:c>
      <x:c r="G84" s="166" t="str">
        <x:f>IF($Q84="","",INDEX(MAESTRO!$D:$D,$Q84))</x:f>
        <x:v>OPA</x:v>
      </x:c>
      <x:c r="H84" s="166" t="str">
        <x:f>IF($Q84="","",INDEX(MAESTRO!$E:$E,$Q84))</x:f>
        <x:v>Honorable Diputado</x:v>
      </x:c>
      <x:c r="I84" s="166" t="str">
        <x:f>IF($Q84="","",INDEX(MAESTRO!$F:$F,$Q84))</x:f>
        <x:v>VIP</x:v>
      </x:c>
      <x:c r="J84" s="165" t="str">
        <x:f>IF($Q84="","",INDEX(MAESTRO!$G:$G,$Q84))</x:f>
        <x:v>Manouchehri Lobos, Daniel</x:v>
      </x:c>
      <x:c r="K84" s="165" t="str">
        <x:f>IF($Q84="","",INDEX(MAESTRO!$L:$L,$Q84))</x:f>
        <x:v>Presidente Comisión de Futuro, Ciencia, Tecnología, Conocimiento e Innovación</x:v>
      </x:c>
      <x:c r="L84" s="166" t="str">
        <x:f>IF($Q84="","",INDEX(MAESTRO!$K:$K,$Q84))</x:f>
        <x:v>Pendiente</x:v>
      </x:c>
      <x:c r="M84" s="165" t="str">
        <x:f>IF($Q84="","",INDEX(MAESTRO!$M:$M,$Q84))</x:f>
      </x:c>
      <x:c r="N84" s="61" t="str">
        <x:f>IF(OR($D84="",$D84="SIN ASIGNAR",$J84=""),"",IF(COUNTIFS('EDECANES AYUDANTES'!$C:$C,$J84,'EDECANES AYUDANTES'!$F:$F,"SI")=0,"",IF(LEFT($D84,1)="D","",IF(COUNTIFS('MAPA ASIENTOS'!$D:$D,CHAR(CODE(LEFT($D84,1))+1)&amp;MID($D84,2,10),'MAPA ASIENTOS'!$E:$E,"ASIGNABLE")&gt;0,CHAR(CODE(LEFT($D84,1))+1)&amp;MID($D84,2,10),""))))</x:f>
      </x:c>
      <x:c r="O84" s="61" t="str">
        <x:f>IF($N84&lt;&gt;"","RESERVADO EDECÁN/AYUDANTE","")</x:f>
      </x:c>
      <x:c r="P84" s="165" t="str">
        <x:f>IF(COUNTIFS('EDECANES AYUDANTES'!$C:$C,$J84,'EDECANES AYUDANTES'!$F:$F,"SI")=0,"",IF($D84="SIN ASIGNAR","Autoridad sin asiento asignado.",IF(LEFT($D84,1)="D","Sin fila posterior disponible.",IF($N84="","Silla posterior no asignable.","Silla posterior reservada automáticamente."))))</x:f>
      </x:c>
      <x:c r="Q84" s="166">
        <x:f>IFERROR(MATCH(ROWS($A$2:A84),MAESTRO!$P:$P,0),"")</x:f>
        <x:v>101</x:v>
      </x:c>
    </x:row>
    <x:row r="85">
      <x:c r="A85" s="166">
        <x:f>IF($Q85="","",ROWS($A$2:A85))</x:f>
        <x:v>84</x:v>
      </x:c>
      <x:c r="B85" s="166" t="str">
        <x:f>IF(OR($D85="",$D85="SIN ASIGNAR"),"",LEFT($D85,1))</x:f>
        <x:v>A</x:v>
      </x:c>
      <x:c r="C85" s="166" t="n">
        <x:f>IF(OR($D85="",$D85="SIN ASIGNAR"),"",VALUE(MID($D85,2,10)))</x:f>
        <x:v>23</x:v>
      </x:c>
      <x:c r="D85" s="166" t="str">
        <x:f>IF($Q85="","",IF($J85="Cabrera Salazar, Fernando","A25",IF($J85="Mery, Roxana","A26",IFERROR(INDEX('MAPA ASIENTOS'!$D$2:$D$145,AGGREGATE(15,6,(ROW('MAPA ASIENTOS'!$D$2:$D$145)-ROW('MAPA ASIENTOS'!$D$2)+1)/(('MAPA ASIENTOS'!$E$2:$E$145="ASIGNABLE")*(COUNTIF($D$1:D84,'MAPA ASIENTOS'!$D$2:$D$145)=0)*(COUNTIF($N$1:N84,'MAPA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85" s="166" t="n">
        <x:f>IF($Q85="","",INDEX(MAESTRO!$A:$A,$Q85))</x:f>
        <x:v>101</x:v>
      </x:c>
      <x:c r="F85" s="166" t="n">
        <x:f>IF($Q85="","",INDEX(MAESTRO!$B:$B,$Q85))</x:f>
        <x:v>101</x:v>
      </x:c>
      <x:c r="G85" s="166" t="str">
        <x:f>IF($Q85="","",INDEX(MAESTRO!$D:$D,$Q85))</x:f>
        <x:v>OPA</x:v>
      </x:c>
      <x:c r="H85" s="166" t="str">
        <x:f>IF($Q85="","",INDEX(MAESTRO!$E:$E,$Q85))</x:f>
        <x:v>Honorable Diputado</x:v>
      </x:c>
      <x:c r="I85" s="166" t="str">
        <x:f>IF($Q85="","",INDEX(MAESTRO!$F:$F,$Q85))</x:f>
        <x:v>VIP</x:v>
      </x:c>
      <x:c r="J85" s="165" t="str">
        <x:f>IF($Q85="","",INDEX(MAESTRO!$G:$G,$Q85))</x:f>
        <x:v>Briones Moller, Patricio</x:v>
      </x:c>
      <x:c r="K85" s="165" t="str">
        <x:f>IF($Q85="","",INDEX(MAESTRO!$L:$L,$Q85))</x:f>
        <x:v>Diputado Distrito 20</x:v>
      </x:c>
      <x:c r="L85" s="166" t="str">
        <x:f>IF($Q85="","",INDEX(MAESTRO!$K:$K,$Q85))</x:f>
        <x:v>Pendiente</x:v>
      </x:c>
      <x:c r="M85" s="165" t="str">
        <x:f>IF($Q85="","",INDEX(MAESTRO!$M:$M,$Q85))</x:f>
      </x:c>
      <x:c r="N85" s="61" t="str">
        <x:f>IF(OR($D85="",$D85="SIN ASIGNAR",$J85=""),"",IF(COUNTIFS('EDECANES AYUDANTES'!$C:$C,$J85,'EDECANES AYUDANTES'!$F:$F,"SI")=0,"",IF(LEFT($D85,1)="D","",IF(COUNTIFS('MAPA ASIENTOS'!$D:$D,CHAR(CODE(LEFT($D85,1))+1)&amp;MID($D85,2,10),'MAPA ASIENTOS'!$E:$E,"ASIGNABLE")&gt;0,CHAR(CODE(LEFT($D85,1))+1)&amp;MID($D85,2,10),""))))</x:f>
      </x:c>
      <x:c r="O85" s="61" t="str">
        <x:f>IF($N85&lt;&gt;"","RESERVADO EDECÁN/AYUDANTE","")</x:f>
      </x:c>
      <x:c r="P85" s="165" t="str">
        <x:f>IF(COUNTIFS('EDECANES AYUDANTES'!$C:$C,$J85,'EDECANES AYUDANTES'!$F:$F,"SI")=0,"",IF($D85="SIN ASIGNAR","Autoridad sin asiento asignado.",IF(LEFT($D85,1)="D","Sin fila posterior disponible.",IF($N85="","Silla posterior no asignable.","Silla posterior reservada automáticamente."))))</x:f>
      </x:c>
      <x:c r="Q85" s="166">
        <x:f>IFERROR(MATCH(ROWS($A$2:A85),MAESTRO!$P:$P,0),"")</x:f>
        <x:v>102</x:v>
      </x:c>
    </x:row>
    <x:row r="86">
      <x:c r="A86" s="166">
        <x:f>IF($Q86="","",ROWS($A$2:A86))</x:f>
        <x:v>85</x:v>
      </x:c>
      <x:c r="B86" s="166" t="str">
        <x:f>IF(OR($D86="",$D86="SIN ASIGNAR"),"",LEFT($D86,1))</x:f>
        <x:v>A</x:v>
      </x:c>
      <x:c r="C86" s="166" t="n">
        <x:f>IF(OR($D86="",$D86="SIN ASIGNAR"),"",VALUE(MID($D86,2,10)))</x:f>
        <x:v>23</x:v>
      </x:c>
      <x:c r="D86" s="166" t="str">
        <x:f>IF($Q86="","",IF($J86="Cabrera Salazar, Fernando","A25",IF($J86="Mery, Roxana","A26",IFERROR(INDEX('MAPA ASIENTOS'!$D$2:$D$145,AGGREGATE(15,6,(ROW('MAPA ASIENTOS'!$D$2:$D$145)-ROW('MAPA ASIENTOS'!$D$2)+1)/(('MAPA ASIENTOS'!$E$2:$E$145="ASIGNABLE")*(COUNTIF($D$1:D85,'MAPA ASIENTOS'!$D$2:$D$145)=0)*(COUNTIF($N$1:N85,'MAPA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86" s="166" t="n">
        <x:f>IF($Q86="","",INDEX(MAESTRO!$A:$A,$Q86))</x:f>
        <x:v>102</x:v>
      </x:c>
      <x:c r="F86" s="166" t="n">
        <x:f>IF($Q86="","",INDEX(MAESTRO!$B:$B,$Q86))</x:f>
        <x:v>102</x:v>
      </x:c>
      <x:c r="G86" s="166" t="str">
        <x:f>IF($Q86="","",INDEX(MAESTRO!$D:$D,$Q86))</x:f>
        <x:v>OPA</x:v>
      </x:c>
      <x:c r="H86" s="166" t="str">
        <x:f>IF($Q86="","",INDEX(MAESTRO!$E:$E,$Q86))</x:f>
        <x:v>Honorable Diputado</x:v>
      </x:c>
      <x:c r="I86" s="166" t="str">
        <x:f>IF($Q86="","",INDEX(MAESTRO!$F:$F,$Q86))</x:f>
        <x:v>VIP</x:v>
      </x:c>
      <x:c r="J86" s="165" t="str">
        <x:f>IF($Q86="","",INDEX(MAESTRO!$G:$G,$Q86))</x:f>
        <x:v>Celis Montt, Andrés</x:v>
      </x:c>
      <x:c r="K86" s="165" t="str">
        <x:f>IF($Q86="","",INDEX(MAESTRO!$L:$L,$Q86))</x:f>
        <x:v>Comisión de Futuro, Ciencia, Tecnología, Conocimiento e Innovación</x:v>
      </x:c>
      <x:c r="L86" s="166" t="str">
        <x:f>IF($Q86="","",INDEX(MAESTRO!$K:$K,$Q86))</x:f>
        <x:v>Pendiente</x:v>
      </x:c>
      <x:c r="M86" s="165" t="str">
        <x:f>IF($Q86="","",INDEX(MAESTRO!$M:$M,$Q86))</x:f>
      </x:c>
      <x:c r="N86" s="61" t="str">
        <x:f>IF(OR($D86="",$D86="SIN ASIGNAR",$J86=""),"",IF(COUNTIFS('EDECANES AYUDANTES'!$C:$C,$J86,'EDECANES AYUDANTES'!$F:$F,"SI")=0,"",IF(LEFT($D86,1)="D","",IF(COUNTIFS('MAPA ASIENTOS'!$D:$D,CHAR(CODE(LEFT($D86,1))+1)&amp;MID($D86,2,10),'MAPA ASIENTOS'!$E:$E,"ASIGNABLE")&gt;0,CHAR(CODE(LEFT($D86,1))+1)&amp;MID($D86,2,10),""))))</x:f>
      </x:c>
      <x:c r="O86" s="61" t="str">
        <x:f>IF($N86&lt;&gt;"","RESERVADO EDECÁN/AYUDANTE","")</x:f>
      </x:c>
      <x:c r="P86" s="165" t="str">
        <x:f>IF(COUNTIFS('EDECANES AYUDANTES'!$C:$C,$J86,'EDECANES AYUDANTES'!$F:$F,"SI")=0,"",IF($D86="SIN ASIGNAR","Autoridad sin asiento asignado.",IF(LEFT($D86,1)="D","Sin fila posterior disponible.",IF($N86="","Silla posterior no asignable.","Silla posterior reservada automáticamente."))))</x:f>
      </x:c>
      <x:c r="Q86" s="166">
        <x:f>IFERROR(MATCH(ROWS($A$2:A86),MAESTRO!$P:$P,0),"")</x:f>
        <x:v>103</x:v>
      </x:c>
    </x:row>
    <x:row r="87">
      <x:c r="A87" s="166">
        <x:f>IF($Q87="","",ROWS($A$2:A87))</x:f>
        <x:v>86</x:v>
      </x:c>
      <x:c r="B87" s="166" t="str">
        <x:f>IF(OR($D87="",$D87="SIN ASIGNAR"),"",LEFT($D87,1))</x:f>
        <x:v>A</x:v>
      </x:c>
      <x:c r="C87" s="166" t="n">
        <x:f>IF(OR($D87="",$D87="SIN ASIGNAR"),"",VALUE(MID($D87,2,10)))</x:f>
        <x:v>23</x:v>
      </x:c>
      <x:c r="D87" s="166" t="str">
        <x:f>IF($Q87="","",IF($J87="Cabrera Salazar, Fernando","A25",IF($J87="Mery, Roxana","A26",IFERROR(INDEX('MAPA ASIENTOS'!$D$2:$D$145,AGGREGATE(15,6,(ROW('MAPA ASIENTOS'!$D$2:$D$145)-ROW('MAPA ASIENTOS'!$D$2)+1)/(('MAPA ASIENTOS'!$E$2:$E$145="ASIGNABLE")*(COUNTIF($D$1:D86,'MAPA ASIENTOS'!$D$2:$D$145)=0)*(COUNTIF($N$1:N86,'MAPA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87" s="166" t="n">
        <x:f>IF($Q87="","",INDEX(MAESTRO!$A:$A,$Q87))</x:f>
        <x:v>103</x:v>
      </x:c>
      <x:c r="F87" s="166" t="n">
        <x:f>IF($Q87="","",INDEX(MAESTRO!$B:$B,$Q87))</x:f>
        <x:v>103</x:v>
      </x:c>
      <x:c r="G87" s="166" t="str">
        <x:f>IF($Q87="","",INDEX(MAESTRO!$D:$D,$Q87))</x:f>
        <x:v>OPA</x:v>
      </x:c>
      <x:c r="H87" s="166" t="str">
        <x:f>IF($Q87="","",INDEX(MAESTRO!$E:$E,$Q87))</x:f>
        <x:v>Honorable Diputado</x:v>
      </x:c>
      <x:c r="I87" s="166" t="str">
        <x:f>IF($Q87="","",INDEX(MAESTRO!$F:$F,$Q87))</x:f>
        <x:v>VIP</x:v>
      </x:c>
      <x:c r="J87" s="165" t="str">
        <x:f>IF($Q87="","",INDEX(MAESTRO!$G:$G,$Q87))</x:f>
        <x:v>Martínez Ramírez, Cristóbal</x:v>
      </x:c>
      <x:c r="K87" s="165" t="str">
        <x:f>IF($Q87="","",INDEX(MAESTRO!$L:$L,$Q87))</x:f>
        <x:v>Comisión de Futuro, Ciencia, Tecnología, Conocimiento e Innovación</x:v>
      </x:c>
      <x:c r="L87" s="166" t="str">
        <x:f>IF($Q87="","",INDEX(MAESTRO!$K:$K,$Q87))</x:f>
        <x:v>Pendiente</x:v>
      </x:c>
      <x:c r="M87" s="165" t="str">
        <x:f>IF($Q87="","",INDEX(MAESTRO!$M:$M,$Q87))</x:f>
      </x:c>
      <x:c r="N87" s="61" t="str">
        <x:f>IF(OR($D87="",$D87="SIN ASIGNAR",$J87=""),"",IF(COUNTIFS('EDECANES AYUDANTES'!$C:$C,$J87,'EDECANES AYUDANTES'!$F:$F,"SI")=0,"",IF(LEFT($D87,1)="D","",IF(COUNTIFS('MAPA ASIENTOS'!$D:$D,CHAR(CODE(LEFT($D87,1))+1)&amp;MID($D87,2,10),'MAPA ASIENTOS'!$E:$E,"ASIGNABLE")&gt;0,CHAR(CODE(LEFT($D87,1))+1)&amp;MID($D87,2,10),""))))</x:f>
      </x:c>
      <x:c r="O87" s="61" t="str">
        <x:f>IF($N87&lt;&gt;"","RESERVADO EDECÁN/AYUDANTE","")</x:f>
      </x:c>
      <x:c r="P87" s="165" t="str">
        <x:f>IF(COUNTIFS('EDECANES AYUDANTES'!$C:$C,$J87,'EDECANES AYUDANTES'!$F:$F,"SI")=0,"",IF($D87="SIN ASIGNAR","Autoridad sin asiento asignado.",IF(LEFT($D87,1)="D","Sin fila posterior disponible.",IF($N87="","Silla posterior no asignable.","Silla posterior reservada automáticamente."))))</x:f>
      </x:c>
      <x:c r="Q87" s="166">
        <x:f>IFERROR(MATCH(ROWS($A$2:A87),MAESTRO!$P:$P,0),"")</x:f>
        <x:v>104</x:v>
      </x:c>
    </x:row>
    <x:row r="88">
      <x:c r="A88" s="166">
        <x:f>IF($Q88="","",ROWS($A$2:A88))</x:f>
        <x:v>87</x:v>
      </x:c>
      <x:c r="B88" s="166" t="str">
        <x:f>IF(OR($D88="",$D88="SIN ASIGNAR"),"",LEFT($D88,1))</x:f>
        <x:v>A</x:v>
      </x:c>
      <x:c r="C88" s="166" t="n">
        <x:f>IF(OR($D88="",$D88="SIN ASIGNAR"),"",VALUE(MID($D88,2,10)))</x:f>
        <x:v>23</x:v>
      </x:c>
      <x:c r="D88" s="166" t="str">
        <x:f>IF($Q88="","",IF($J88="Cabrera Salazar, Fernando","A25",IF($J88="Mery, Roxana","A26",IFERROR(INDEX('MAPA ASIENTOS'!$D$2:$D$145,AGGREGATE(15,6,(ROW('MAPA ASIENTOS'!$D$2:$D$145)-ROW('MAPA ASIENTOS'!$D$2)+1)/(('MAPA ASIENTOS'!$E$2:$E$145="ASIGNABLE")*(COUNTIF($D$1:D87,'MAPA ASIENTOS'!$D$2:$D$145)=0)*(COUNTIF($N$1:N87,'MAPA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88" s="166" t="n">
        <x:f>IF($Q88="","",INDEX(MAESTRO!$A:$A,$Q88))</x:f>
        <x:v>104</x:v>
      </x:c>
      <x:c r="F88" s="166" t="n">
        <x:f>IF($Q88="","",INDEX(MAESTRO!$B:$B,$Q88))</x:f>
        <x:v>104</x:v>
      </x:c>
      <x:c r="G88" s="166" t="str">
        <x:f>IF($Q88="","",INDEX(MAESTRO!$D:$D,$Q88))</x:f>
        <x:v>OPA</x:v>
      </x:c>
      <x:c r="H88" s="166" t="str">
        <x:f>IF($Q88="","",INDEX(MAESTRO!$E:$E,$Q88))</x:f>
        <x:v>Honorable Diputado</x:v>
      </x:c>
      <x:c r="I88" s="166" t="str">
        <x:f>IF($Q88="","",INDEX(MAESTRO!$F:$F,$Q88))</x:f>
        <x:v>VIP</x:v>
      </x:c>
      <x:c r="J88" s="165" t="str">
        <x:f>IF($Q88="","",INDEX(MAESTRO!$G:$G,$Q88))</x:f>
        <x:v>Montalva Feuerhake, José</x:v>
      </x:c>
      <x:c r="K88" s="165" t="str">
        <x:f>IF($Q88="","",INDEX(MAESTRO!$L:$L,$Q88))</x:f>
        <x:v>Comisión de Futuro, Ciencia, Tecnología, Conocimiento e Innovación</x:v>
      </x:c>
      <x:c r="L88" s="166" t="str">
        <x:f>IF($Q88="","",INDEX(MAESTRO!$K:$K,$Q88))</x:f>
        <x:v>Pendiente</x:v>
      </x:c>
      <x:c r="M88" s="165" t="str">
        <x:f>IF($Q88="","",INDEX(MAESTRO!$M:$M,$Q88))</x:f>
      </x:c>
      <x:c r="N88" s="61" t="str">
        <x:f>IF(OR($D88="",$D88="SIN ASIGNAR",$J88=""),"",IF(COUNTIFS('EDECANES AYUDANTES'!$C:$C,$J88,'EDECANES AYUDANTES'!$F:$F,"SI")=0,"",IF(LEFT($D88,1)="D","",IF(COUNTIFS('MAPA ASIENTOS'!$D:$D,CHAR(CODE(LEFT($D88,1))+1)&amp;MID($D88,2,10),'MAPA ASIENTOS'!$E:$E,"ASIGNABLE")&gt;0,CHAR(CODE(LEFT($D88,1))+1)&amp;MID($D88,2,10),""))))</x:f>
      </x:c>
      <x:c r="O88" s="61" t="str">
        <x:f>IF($N88&lt;&gt;"","RESERVADO EDECÁN/AYUDANTE","")</x:f>
      </x:c>
      <x:c r="P88" s="165" t="str">
        <x:f>IF(COUNTIFS('EDECANES AYUDANTES'!$C:$C,$J88,'EDECANES AYUDANTES'!$F:$F,"SI")=0,"",IF($D88="SIN ASIGNAR","Autoridad sin asiento asignado.",IF(LEFT($D88,1)="D","Sin fila posterior disponible.",IF($N88="","Silla posterior no asignable.","Silla posterior reservada automáticamente."))))</x:f>
      </x:c>
      <x:c r="Q88" s="166">
        <x:f>IFERROR(MATCH(ROWS($A$2:A88),MAESTRO!$P:$P,0),"")</x:f>
        <x:v>105</x:v>
      </x:c>
    </x:row>
    <x:row r="89">
      <x:c r="A89" s="166">
        <x:f>IF($Q89="","",ROWS($A$2:A89))</x:f>
        <x:v>88</x:v>
      </x:c>
      <x:c r="B89" s="166" t="str">
        <x:f>IF(OR($D89="",$D89="SIN ASIGNAR"),"",LEFT($D89,1))</x:f>
        <x:v>A</x:v>
      </x:c>
      <x:c r="C89" s="166" t="n">
        <x:f>IF(OR($D89="",$D89="SIN ASIGNAR"),"",VALUE(MID($D89,2,10)))</x:f>
        <x:v>23</x:v>
      </x:c>
      <x:c r="D89" s="166" t="str">
        <x:f>IF($Q89="","",IF($J89="Cabrera Salazar, Fernando","A25",IF($J89="Mery, Roxana","A26",IFERROR(INDEX('MAPA ASIENTOS'!$D$2:$D$145,AGGREGATE(15,6,(ROW('MAPA ASIENTOS'!$D$2:$D$145)-ROW('MAPA ASIENTOS'!$D$2)+1)/(('MAPA ASIENTOS'!$E$2:$E$145="ASIGNABLE")*(COUNTIF($D$1:D88,'MAPA ASIENTOS'!$D$2:$D$145)=0)*(COUNTIF($N$1:N88,'MAPA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89" s="166" t="n">
        <x:f>IF($Q89="","",INDEX(MAESTRO!$A:$A,$Q89))</x:f>
        <x:v>105</x:v>
      </x:c>
      <x:c r="F89" s="166" t="n">
        <x:f>IF($Q89="","",INDEX(MAESTRO!$B:$B,$Q89))</x:f>
        <x:v>105</x:v>
      </x:c>
      <x:c r="G89" s="166" t="str">
        <x:f>IF($Q89="","",INDEX(MAESTRO!$D:$D,$Q89))</x:f>
        <x:v>OPA</x:v>
      </x:c>
      <x:c r="H89" s="166" t="str">
        <x:f>IF($Q89="","",INDEX(MAESTRO!$E:$E,$Q89))</x:f>
        <x:v>Honorable Diputado</x:v>
      </x:c>
      <x:c r="I89" s="166" t="str">
        <x:f>IF($Q89="","",INDEX(MAESTRO!$F:$F,$Q89))</x:f>
        <x:v>VIP</x:v>
      </x:c>
      <x:c r="J89" s="165" t="str">
        <x:f>IF($Q89="","",INDEX(MAESTRO!$G:$G,$Q89))</x:f>
        <x:v>Neira Martínez, Cristian</x:v>
      </x:c>
      <x:c r="K89" s="165" t="str">
        <x:f>IF($Q89="","",INDEX(MAESTRO!$L:$L,$Q89))</x:f>
        <x:v>Comisión de Futuro, Ciencia, Tecnología, Conocimiento e Innovación</x:v>
      </x:c>
      <x:c r="L89" s="166" t="str">
        <x:f>IF($Q89="","",INDEX(MAESTRO!$K:$K,$Q89))</x:f>
        <x:v>Pendiente</x:v>
      </x:c>
      <x:c r="M89" s="165" t="str">
        <x:f>IF($Q89="","",INDEX(MAESTRO!$M:$M,$Q89))</x:f>
      </x:c>
      <x:c r="N89" s="61" t="str">
        <x:f>IF(OR($D89="",$D89="SIN ASIGNAR",$J89=""),"",IF(COUNTIFS('EDECANES AYUDANTES'!$C:$C,$J89,'EDECANES AYUDANTES'!$F:$F,"SI")=0,"",IF(LEFT($D89,1)="D","",IF(COUNTIFS('MAPA ASIENTOS'!$D:$D,CHAR(CODE(LEFT($D89,1))+1)&amp;MID($D89,2,10),'MAPA ASIENTOS'!$E:$E,"ASIGNABLE")&gt;0,CHAR(CODE(LEFT($D89,1))+1)&amp;MID($D89,2,10),""))))</x:f>
      </x:c>
      <x:c r="O89" s="61" t="str">
        <x:f>IF($N89&lt;&gt;"","RESERVADO EDECÁN/AYUDANTE","")</x:f>
      </x:c>
      <x:c r="P89" s="165" t="str">
        <x:f>IF(COUNTIFS('EDECANES AYUDANTES'!$C:$C,$J89,'EDECANES AYUDANTES'!$F:$F,"SI")=0,"",IF($D89="SIN ASIGNAR","Autoridad sin asiento asignado.",IF(LEFT($D89,1)="D","Sin fila posterior disponible.",IF($N89="","Silla posterior no asignable.","Silla posterior reservada automáticamente."))))</x:f>
      </x:c>
      <x:c r="Q89" s="166">
        <x:f>IFERROR(MATCH(ROWS($A$2:A89),MAESTRO!$P:$P,0),"")</x:f>
        <x:v>106</x:v>
      </x:c>
    </x:row>
    <x:row r="90">
      <x:c r="A90" s="166">
        <x:f>IF($Q90="","",ROWS($A$2:A90))</x:f>
        <x:v>89</x:v>
      </x:c>
      <x:c r="B90" s="166" t="str">
        <x:f>IF(OR($D90="",$D90="SIN ASIGNAR"),"",LEFT($D90,1))</x:f>
        <x:v>A</x:v>
      </x:c>
      <x:c r="C90" s="166" t="n">
        <x:f>IF(OR($D90="",$D90="SIN ASIGNAR"),"",VALUE(MID($D90,2,10)))</x:f>
        <x:v>23</x:v>
      </x:c>
      <x:c r="D90" s="166" t="str">
        <x:f>IF($Q90="","",IF($J90="Cabrera Salazar, Fernando","A25",IF($J90="Mery, Roxana","A26",IFERROR(INDEX('MAPA ASIENTOS'!$D$2:$D$145,AGGREGATE(15,6,(ROW('MAPA ASIENTOS'!$D$2:$D$145)-ROW('MAPA ASIENTOS'!$D$2)+1)/(('MAPA ASIENTOS'!$E$2:$E$145="ASIGNABLE")*(COUNTIF($D$1:D89,'MAPA ASIENTOS'!$D$2:$D$145)=0)*(COUNTIF($N$1:N89,'MAPA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90" s="166" t="n">
        <x:f>IF($Q90="","",INDEX(MAESTRO!$A:$A,$Q90))</x:f>
        <x:v>107</x:v>
      </x:c>
      <x:c r="F90" s="166" t="n">
        <x:f>IF($Q90="","",INDEX(MAESTRO!$B:$B,$Q90))</x:f>
        <x:v>107</x:v>
      </x:c>
      <x:c r="G90" s="166" t="str">
        <x:f>IF($Q90="","",INDEX(MAESTRO!$D:$D,$Q90))</x:f>
        <x:v>OPA</x:v>
      </x:c>
      <x:c r="H90" s="166" t="str">
        <x:f>IF($Q90="","",INDEX(MAESTRO!$E:$E,$Q90))</x:f>
        <x:v>Honorable Diputado</x:v>
      </x:c>
      <x:c r="I90" s="166" t="str">
        <x:f>IF($Q90="","",INDEX(MAESTRO!$F:$F,$Q90))</x:f>
        <x:v>VIP</x:v>
      </x:c>
      <x:c r="J90" s="165" t="str">
        <x:f>IF($Q90="","",INDEX(MAESTRO!$G:$G,$Q90))</x:f>
        <x:v>Schalper Sepúlveda, Diego</x:v>
      </x:c>
      <x:c r="K90" s="165" t="str">
        <x:f>IF($Q90="","",INDEX(MAESTRO!$L:$L,$Q90))</x:f>
        <x:v>Comisión de Futuro, Ciencia, Tecnología, Conocimiento e Innovación</x:v>
      </x:c>
      <x:c r="L90" s="166" t="str">
        <x:f>IF($Q90="","",INDEX(MAESTRO!$K:$K,$Q90))</x:f>
        <x:v>Pendiente</x:v>
      </x:c>
      <x:c r="M90" s="165" t="str">
        <x:f>IF($Q90="","",INDEX(MAESTRO!$M:$M,$Q90))</x:f>
      </x:c>
      <x:c r="N90" s="61" t="str">
        <x:f>IF(OR($D90="",$D90="SIN ASIGNAR",$J90=""),"",IF(COUNTIFS('EDECANES AYUDANTES'!$C:$C,$J90,'EDECANES AYUDANTES'!$F:$F,"SI")=0,"",IF(LEFT($D90,1)="D","",IF(COUNTIFS('MAPA ASIENTOS'!$D:$D,CHAR(CODE(LEFT($D90,1))+1)&amp;MID($D90,2,10),'MAPA ASIENTOS'!$E:$E,"ASIGNABLE")&gt;0,CHAR(CODE(LEFT($D90,1))+1)&amp;MID($D90,2,10),""))))</x:f>
      </x:c>
      <x:c r="O90" s="61" t="str">
        <x:f>IF($N90&lt;&gt;"","RESERVADO EDECÁN/AYUDANTE","")</x:f>
      </x:c>
      <x:c r="P90" s="165" t="str">
        <x:f>IF(COUNTIFS('EDECANES AYUDANTES'!$C:$C,$J90,'EDECANES AYUDANTES'!$F:$F,"SI")=0,"",IF($D90="SIN ASIGNAR","Autoridad sin asiento asignado.",IF(LEFT($D90,1)="D","Sin fila posterior disponible.",IF($N90="","Silla posterior no asignable.","Silla posterior reservada automáticamente."))))</x:f>
      </x:c>
      <x:c r="Q90" s="166">
        <x:f>IFERROR(MATCH(ROWS($A$2:A90),MAESTRO!$P:$P,0),"")</x:f>
        <x:v>108</x:v>
      </x:c>
    </x:row>
    <x:row r="91">
      <x:c r="A91" s="166">
        <x:f>IF($Q91="","",ROWS($A$2:A91))</x:f>
        <x:v>90</x:v>
      </x:c>
      <x:c r="B91" s="166" t="str">
        <x:f>IF(OR($D91="",$D91="SIN ASIGNAR"),"",LEFT($D91,1))</x:f>
        <x:v>A</x:v>
      </x:c>
      <x:c r="C91" s="166" t="n">
        <x:f>IF(OR($D91="",$D91="SIN ASIGNAR"),"",VALUE(MID($D91,2,10)))</x:f>
        <x:v>23</x:v>
      </x:c>
      <x:c r="D91" s="166" t="str">
        <x:f>IF($Q91="","",IF($J91="Cabrera Salazar, Fernando","A25",IF($J91="Mery, Roxana","A26",IFERROR(INDEX('MAPA ASIENTOS'!$D$2:$D$145,AGGREGATE(15,6,(ROW('MAPA ASIENTOS'!$D$2:$D$145)-ROW('MAPA ASIENTOS'!$D$2)+1)/(('MAPA ASIENTOS'!$E$2:$E$145="ASIGNABLE")*(COUNTIF($D$1:D90,'MAPA ASIENTOS'!$D$2:$D$145)=0)*(COUNTIF($N$1:N90,'MAPA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91" s="166" t="n">
        <x:f>IF($Q91="","",INDEX(MAESTRO!$A:$A,$Q91))</x:f>
        <x:v>108</x:v>
      </x:c>
      <x:c r="F91" s="166" t="n">
        <x:f>IF($Q91="","",INDEX(MAESTRO!$B:$B,$Q91))</x:f>
        <x:v>108</x:v>
      </x:c>
      <x:c r="G91" s="166" t="str">
        <x:f>IF($Q91="","",INDEX(MAESTRO!$D:$D,$Q91))</x:f>
        <x:v>OPA</x:v>
      </x:c>
      <x:c r="H91" s="166" t="str">
        <x:f>IF($Q91="","",INDEX(MAESTRO!$E:$E,$Q91))</x:f>
        <x:v>Honorable Diputado</x:v>
      </x:c>
      <x:c r="I91" s="166" t="str">
        <x:f>IF($Q91="","",INDEX(MAESTRO!$F:$F,$Q91))</x:f>
        <x:v>VIP</x:v>
      </x:c>
      <x:c r="J91" s="165" t="str">
        <x:f>IF($Q91="","",INDEX(MAESTRO!$G:$G,$Q91))</x:f>
        <x:v>Serrano Salazar, Daniela</x:v>
      </x:c>
      <x:c r="K91" s="165" t="str">
        <x:f>IF($Q91="","",INDEX(MAESTRO!$L:$L,$Q91))</x:f>
        <x:v>Comisión de Futuro, Ciencia, Tecnología, Conocimiento e Innovación</x:v>
      </x:c>
      <x:c r="L91" s="166" t="str">
        <x:f>IF($Q91="","",INDEX(MAESTRO!$K:$K,$Q91))</x:f>
        <x:v>Pendiente</x:v>
      </x:c>
      <x:c r="M91" s="165" t="str">
        <x:f>IF($Q91="","",INDEX(MAESTRO!$M:$M,$Q91))</x:f>
      </x:c>
      <x:c r="N91" s="61" t="str">
        <x:f>IF(OR($D91="",$D91="SIN ASIGNAR",$J91=""),"",IF(COUNTIFS('EDECANES AYUDANTES'!$C:$C,$J91,'EDECANES AYUDANTES'!$F:$F,"SI")=0,"",IF(LEFT($D91,1)="D","",IF(COUNTIFS('MAPA ASIENTOS'!$D:$D,CHAR(CODE(LEFT($D91,1))+1)&amp;MID($D91,2,10),'MAPA ASIENTOS'!$E:$E,"ASIGNABLE")&gt;0,CHAR(CODE(LEFT($D91,1))+1)&amp;MID($D91,2,10),""))))</x:f>
      </x:c>
      <x:c r="O91" s="61" t="str">
        <x:f>IF($N91&lt;&gt;"","RESERVADO EDECÁN/AYUDANTE","")</x:f>
      </x:c>
      <x:c r="P91" s="165" t="str">
        <x:f>IF(COUNTIFS('EDECANES AYUDANTES'!$C:$C,$J91,'EDECANES AYUDANTES'!$F:$F,"SI")=0,"",IF($D91="SIN ASIGNAR","Autoridad sin asiento asignado.",IF(LEFT($D91,1)="D","Sin fila posterior disponible.",IF($N91="","Silla posterior no asignable.","Silla posterior reservada automáticamente."))))</x:f>
      </x:c>
      <x:c r="Q91" s="166">
        <x:f>IFERROR(MATCH(ROWS($A$2:A91),MAESTRO!$P:$P,0),"")</x:f>
        <x:v>109</x:v>
      </x:c>
    </x:row>
    <x:row r="92">
      <x:c r="A92" s="166">
        <x:f>IF($Q92="","",ROWS($A$2:A92))</x:f>
        <x:v>91</x:v>
      </x:c>
      <x:c r="B92" s="166" t="str">
        <x:f>IF(OR($D92="",$D92="SIN ASIGNAR"),"",LEFT($D92,1))</x:f>
        <x:v>A</x:v>
      </x:c>
      <x:c r="C92" s="166" t="n">
        <x:f>IF(OR($D92="",$D92="SIN ASIGNAR"),"",VALUE(MID($D92,2,10)))</x:f>
        <x:v>23</x:v>
      </x:c>
      <x:c r="D92" s="166" t="str">
        <x:f>IF($Q92="","",IF($J92="Cabrera Salazar, Fernando","A25",IF($J92="Mery, Roxana","A26",IFERROR(INDEX('MAPA ASIENTOS'!$D$2:$D$145,AGGREGATE(15,6,(ROW('MAPA ASIENTOS'!$D$2:$D$145)-ROW('MAPA ASIENTOS'!$D$2)+1)/(('MAPA ASIENTOS'!$E$2:$E$145="ASIGNABLE")*(COUNTIF($D$1:D91,'MAPA ASIENTOS'!$D$2:$D$145)=0)*(COUNTIF($N$1:N91,'MAPA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92" s="166" t="n">
        <x:f>IF($Q92="","",INDEX(MAESTRO!$A:$A,$Q92))</x:f>
        <x:v>109</x:v>
      </x:c>
      <x:c r="F92" s="166" t="n">
        <x:f>IF($Q92="","",INDEX(MAESTRO!$B:$B,$Q92))</x:f>
        <x:v>109</x:v>
      </x:c>
      <x:c r="G92" s="166" t="str">
        <x:f>IF($Q92="","",INDEX(MAESTRO!$D:$D,$Q92))</x:f>
        <x:v>OPA</x:v>
      </x:c>
      <x:c r="H92" s="166" t="str">
        <x:f>IF($Q92="","",INDEX(MAESTRO!$E:$E,$Q92))</x:f>
        <x:v>Honorable Diputado</x:v>
      </x:c>
      <x:c r="I92" s="166" t="str">
        <x:f>IF($Q92="","",INDEX(MAESTRO!$F:$F,$Q92))</x:f>
        <x:v>VIP</x:v>
      </x:c>
      <x:c r="J92" s="165" t="str">
        <x:f>IF($Q92="","",INDEX(MAESTRO!$G:$G,$Q92))</x:f>
        <x:v>Veloso Ávila, Consuelo</x:v>
      </x:c>
      <x:c r="K92" s="165" t="str">
        <x:f>IF($Q92="","",INDEX(MAESTRO!$L:$L,$Q92))</x:f>
        <x:v>Comisión de Futuro, Ciencia, Tecnología, Conocimiento e Innovación</x:v>
      </x:c>
      <x:c r="L92" s="166" t="str">
        <x:f>IF($Q92="","",INDEX(MAESTRO!$K:$K,$Q92))</x:f>
        <x:v>Pendiente</x:v>
      </x:c>
      <x:c r="M92" s="165" t="str">
        <x:f>IF($Q92="","",INDEX(MAESTRO!$M:$M,$Q92))</x:f>
      </x:c>
      <x:c r="N92" s="61" t="str">
        <x:f>IF(OR($D92="",$D92="SIN ASIGNAR",$J92=""),"",IF(COUNTIFS('EDECANES AYUDANTES'!$C:$C,$J92,'EDECANES AYUDANTES'!$F:$F,"SI")=0,"",IF(LEFT($D92,1)="D","",IF(COUNTIFS('MAPA ASIENTOS'!$D:$D,CHAR(CODE(LEFT($D92,1))+1)&amp;MID($D92,2,10),'MAPA ASIENTOS'!$E:$E,"ASIGNABLE")&gt;0,CHAR(CODE(LEFT($D92,1))+1)&amp;MID($D92,2,10),""))))</x:f>
      </x:c>
      <x:c r="O92" s="61" t="str">
        <x:f>IF($N92&lt;&gt;"","RESERVADO EDECÁN/AYUDANTE","")</x:f>
      </x:c>
      <x:c r="P92" s="165" t="str">
        <x:f>IF(COUNTIFS('EDECANES AYUDANTES'!$C:$C,$J92,'EDECANES AYUDANTES'!$F:$F,"SI")=0,"",IF($D92="SIN ASIGNAR","Autoridad sin asiento asignado.",IF(LEFT($D92,1)="D","Sin fila posterior disponible.",IF($N92="","Silla posterior no asignable.","Silla posterior reservada automáticamente."))))</x:f>
      </x:c>
      <x:c r="Q92" s="166">
        <x:f>IFERROR(MATCH(ROWS($A$2:A92),MAESTRO!$P:$P,0),"")</x:f>
        <x:v>110</x:v>
      </x:c>
    </x:row>
    <x:row r="93">
      <x:c r="A93" s="166">
        <x:f>IF($Q93="","",ROWS($A$2:A93))</x:f>
        <x:v>92</x:v>
      </x:c>
      <x:c r="B93" s="166" t="str">
        <x:f>IF(OR($D93="",$D93="SIN ASIGNAR"),"",LEFT($D93,1))</x:f>
        <x:v>A</x:v>
      </x:c>
      <x:c r="C93" s="166" t="n">
        <x:f>IF(OR($D93="",$D93="SIN ASIGNAR"),"",VALUE(MID($D93,2,10)))</x:f>
        <x:v>23</x:v>
      </x:c>
      <x:c r="D93" s="166" t="str">
        <x:f>IF($Q93="","",IF($J93="Cabrera Salazar, Fernando","A25",IF($J93="Mery, Roxana","A26",IFERROR(INDEX('MAPA ASIENTOS'!$D$2:$D$145,AGGREGATE(15,6,(ROW('MAPA ASIENTOS'!$D$2:$D$145)-ROW('MAPA ASIENTOS'!$D$2)+1)/(('MAPA ASIENTOS'!$E$2:$E$145="ASIGNABLE")*(COUNTIF($D$1:D92,'MAPA ASIENTOS'!$D$2:$D$145)=0)*(COUNTIF($N$1:N92,'MAPA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93" s="166" t="n">
        <x:f>IF($Q93="","",INDEX(MAESTRO!$A:$A,$Q93))</x:f>
        <x:v>110</x:v>
      </x:c>
      <x:c r="F93" s="166" t="n">
        <x:f>IF($Q93="","",INDEX(MAESTRO!$B:$B,$Q93))</x:f>
        <x:v>110</x:v>
      </x:c>
      <x:c r="G93" s="166" t="str">
        <x:f>IF($Q93="","",INDEX(MAESTRO!$D:$D,$Q93))</x:f>
        <x:v>OPA</x:v>
      </x:c>
      <x:c r="H93" s="166" t="str">
        <x:f>IF($Q93="","",INDEX(MAESTRO!$E:$E,$Q93))</x:f>
        <x:v>Honorable Diputado</x:v>
      </x:c>
      <x:c r="I93" s="166" t="str">
        <x:f>IF($Q93="","",INDEX(MAESTRO!$F:$F,$Q93))</x:f>
        <x:v>VIP</x:v>
      </x:c>
      <x:c r="J93" s="165" t="str">
        <x:f>IF($Q93="","",INDEX(MAESTRO!$G:$G,$Q93))</x:f>
        <x:v>Winter Etcheberry, Gonzalo</x:v>
      </x:c>
      <x:c r="K93" s="165" t="str">
        <x:f>IF($Q93="","",INDEX(MAESTRO!$L:$L,$Q93))</x:f>
        <x:v>Comisión de Futuro, Ciencia, Tecnología, Conocimiento e Innovación</x:v>
      </x:c>
      <x:c r="L93" s="166" t="str">
        <x:f>IF($Q93="","",INDEX(MAESTRO!$K:$K,$Q93))</x:f>
        <x:v>Pendiente</x:v>
      </x:c>
      <x:c r="M93" s="165" t="str">
        <x:f>IF($Q93="","",INDEX(MAESTRO!$M:$M,$Q93))</x:f>
      </x:c>
      <x:c r="N93" s="61" t="str">
        <x:f>IF(OR($D93="",$D93="SIN ASIGNAR",$J93=""),"",IF(COUNTIFS('EDECANES AYUDANTES'!$C:$C,$J93,'EDECANES AYUDANTES'!$F:$F,"SI")=0,"",IF(LEFT($D93,1)="D","",IF(COUNTIFS('MAPA ASIENTOS'!$D:$D,CHAR(CODE(LEFT($D93,1))+1)&amp;MID($D93,2,10),'MAPA ASIENTOS'!$E:$E,"ASIGNABLE")&gt;0,CHAR(CODE(LEFT($D93,1))+1)&amp;MID($D93,2,10),""))))</x:f>
      </x:c>
      <x:c r="O93" s="61" t="str">
        <x:f>IF($N93&lt;&gt;"","RESERVADO EDECÁN/AYUDANTE","")</x:f>
      </x:c>
      <x:c r="P93" s="165" t="str">
        <x:f>IF(COUNTIFS('EDECANES AYUDANTES'!$C:$C,$J93,'EDECANES AYUDANTES'!$F:$F,"SI")=0,"",IF($D93="SIN ASIGNAR","Autoridad sin asiento asignado.",IF(LEFT($D93,1)="D","Sin fila posterior disponible.",IF($N93="","Silla posterior no asignable.","Silla posterior reservada automáticamente."))))</x:f>
      </x:c>
      <x:c r="Q93" s="166">
        <x:f>IFERROR(MATCH(ROWS($A$2:A93),MAESTRO!$P:$P,0),"")</x:f>
        <x:v>111</x:v>
      </x:c>
    </x:row>
    <x:row r="94">
      <x:c r="A94" s="166">
        <x:f>IF($Q94="","",ROWS($A$2:A94))</x:f>
        <x:v>93</x:v>
      </x:c>
      <x:c r="B94" s="166" t="str">
        <x:f>IF(OR($D94="",$D94="SIN ASIGNAR"),"",LEFT($D94,1))</x:f>
        <x:v>A</x:v>
      </x:c>
      <x:c r="C94" s="166" t="n">
        <x:f>IF(OR($D94="",$D94="SIN ASIGNAR"),"",VALUE(MID($D94,2,10)))</x:f>
        <x:v>23</x:v>
      </x:c>
      <x:c r="D94" s="166" t="str">
        <x:f>IF($Q94="","",IF($J94="Cabrera Salazar, Fernando","A25",IF($J94="Mery, Roxana","A26",IFERROR(INDEX('MAPA ASIENTOS'!$D$2:$D$145,AGGREGATE(15,6,(ROW('MAPA ASIENTOS'!$D$2:$D$145)-ROW('MAPA ASIENTOS'!$D$2)+1)/(('MAPA ASIENTOS'!$E$2:$E$145="ASIGNABLE")*(COUNTIF($D$1:D93,'MAPA ASIENTOS'!$D$2:$D$145)=0)*(COUNTIF($N$1:N93,'MAPA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94" s="166" t="n">
        <x:f>IF($Q94="","",INDEX(MAESTRO!$A:$A,$Q94))</x:f>
        <x:v>111</x:v>
      </x:c>
      <x:c r="F94" s="166" t="n">
        <x:f>IF($Q94="","",INDEX(MAESTRO!$B:$B,$Q94))</x:f>
        <x:v>111</x:v>
      </x:c>
      <x:c r="G94" s="166" t="str">
        <x:f>IF($Q94="","",INDEX(MAESTRO!$D:$D,$Q94))</x:f>
        <x:v>OPA</x:v>
      </x:c>
      <x:c r="H94" s="166" t="str">
        <x:f>IF($Q94="","",INDEX(MAESTRO!$E:$E,$Q94))</x:f>
        <x:v>Honorable Diputado</x:v>
      </x:c>
      <x:c r="I94" s="166" t="str">
        <x:f>IF($Q94="","",INDEX(MAESTRO!$F:$F,$Q94))</x:f>
        <x:v>VIP</x:v>
      </x:c>
      <x:c r="J94" s="165" t="str">
        <x:f>IF($Q94="","",INDEX(MAESTRO!$G:$G,$Q94))</x:f>
        <x:v>Yeomans Araya, Gael</x:v>
      </x:c>
      <x:c r="K94" s="165" t="str">
        <x:f>IF($Q94="","",INDEX(MAESTRO!$L:$L,$Q94))</x:f>
        <x:v>Comisión de Futuro, Ciencia, Tecnología, Conocimiento e Innovación</x:v>
      </x:c>
      <x:c r="L94" s="166" t="str">
        <x:f>IF($Q94="","",INDEX(MAESTRO!$K:$K,$Q94))</x:f>
        <x:v>Pendiente</x:v>
      </x:c>
      <x:c r="M94" s="165" t="str">
        <x:f>IF($Q94="","",INDEX(MAESTRO!$M:$M,$Q94))</x:f>
      </x:c>
      <x:c r="N94" s="61" t="str">
        <x:f>IF(OR($D94="",$D94="SIN ASIGNAR",$J94=""),"",IF(COUNTIFS('EDECANES AYUDANTES'!$C:$C,$J94,'EDECANES AYUDANTES'!$F:$F,"SI")=0,"",IF(LEFT($D94,1)="D","",IF(COUNTIFS('MAPA ASIENTOS'!$D:$D,CHAR(CODE(LEFT($D94,1))+1)&amp;MID($D94,2,10),'MAPA ASIENTOS'!$E:$E,"ASIGNABLE")&gt;0,CHAR(CODE(LEFT($D94,1))+1)&amp;MID($D94,2,10),""))))</x:f>
      </x:c>
      <x:c r="O94" s="61" t="str">
        <x:f>IF($N94&lt;&gt;"","RESERVADO EDECÁN/AYUDANTE","")</x:f>
      </x:c>
      <x:c r="P94" s="165" t="str">
        <x:f>IF(COUNTIFS('EDECANES AYUDANTES'!$C:$C,$J94,'EDECANES AYUDANTES'!$F:$F,"SI")=0,"",IF($D94="SIN ASIGNAR","Autoridad sin asiento asignado.",IF(LEFT($D94,1)="D","Sin fila posterior disponible.",IF($N94="","Silla posterior no asignable.","Silla posterior reservada automáticamente."))))</x:f>
      </x:c>
      <x:c r="Q94" s="166">
        <x:f>IFERROR(MATCH(ROWS($A$2:A94),MAESTRO!$P:$P,0),"")</x:f>
        <x:v>112</x:v>
      </x:c>
    </x:row>
    <x:row r="95">
      <x:c r="A95" s="166">
        <x:f>IF($Q95="","",ROWS($A$2:A95))</x:f>
        <x:v>94</x:v>
      </x:c>
      <x:c r="B95" s="166" t="str">
        <x:f>IF(OR($D95="",$D95="SIN ASIGNAR"),"",LEFT($D95,1))</x:f>
        <x:v>A</x:v>
      </x:c>
      <x:c r="C95" s="166" t="n">
        <x:f>IF(OR($D95="",$D95="SIN ASIGNAR"),"",VALUE(MID($D95,2,10)))</x:f>
        <x:v>23</x:v>
      </x:c>
      <x:c r="D95" s="166" t="str">
        <x:f>IF($Q95="","",IF($J95="Cabrera Salazar, Fernando","A25",IF($J95="Mery, Roxana","A26",IFERROR(INDEX('MAPA ASIENTOS'!$D$2:$D$145,AGGREGATE(15,6,(ROW('MAPA ASIENTOS'!$D$2:$D$145)-ROW('MAPA ASIENTOS'!$D$2)+1)/(('MAPA ASIENTOS'!$E$2:$E$145="ASIGNABLE")*(COUNTIF($D$1:D94,'MAPA ASIENTOS'!$D$2:$D$145)=0)*(COUNTIF($N$1:N94,'MAPA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95" s="166" t="n">
        <x:f>IF($Q95="","",INDEX(MAESTRO!$A:$A,$Q95))</x:f>
        <x:v>112</x:v>
      </x:c>
      <x:c r="F95" s="166" t="n">
        <x:f>IF($Q95="","",INDEX(MAESTRO!$B:$B,$Q95))</x:f>
        <x:v>112</x:v>
      </x:c>
      <x:c r="G95" s="166" t="str">
        <x:f>IF($Q95="","",INDEX(MAESTRO!$D:$D,$Q95))</x:f>
        <x:v>OPA</x:v>
      </x:c>
      <x:c r="H95" s="166" t="str">
        <x:f>IF($Q95="","",INDEX(MAESTRO!$E:$E,$Q95))</x:f>
        <x:v>Honorable Diputado</x:v>
      </x:c>
      <x:c r="I95" s="166" t="str">
        <x:f>IF($Q95="","",INDEX(MAESTRO!$F:$F,$Q95))</x:f>
        <x:v>VIP</x:v>
      </x:c>
      <x:c r="J95" s="165" t="str">
        <x:f>IF($Q95="","",INDEX(MAESTRO!$G:$G,$Q95))</x:f>
        <x:v>Arroyo Muñoz, Roberto</x:v>
      </x:c>
      <x:c r="K95" s="165" t="str">
        <x:f>IF($Q95="","",INDEX(MAESTRO!$L:$L,$Q95))</x:f>
        <x:v>Diputado Distrito 20</x:v>
      </x:c>
      <x:c r="L95" s="166" t="str">
        <x:f>IF($Q95="","",INDEX(MAESTRO!$K:$K,$Q95))</x:f>
        <x:v>Pendiente</x:v>
      </x:c>
      <x:c r="M95" s="165" t="str">
        <x:f>IF($Q95="","",INDEX(MAESTRO!$M:$M,$Q95))</x:f>
      </x:c>
      <x:c r="N95" s="61" t="str">
        <x:f>IF(OR($D95="",$D95="SIN ASIGNAR",$J95=""),"",IF(COUNTIFS('EDECANES AYUDANTES'!$C:$C,$J95,'EDECANES AYUDANTES'!$F:$F,"SI")=0,"",IF(LEFT($D95,1)="D","",IF(COUNTIFS('MAPA ASIENTOS'!$D:$D,CHAR(CODE(LEFT($D95,1))+1)&amp;MID($D95,2,10),'MAPA ASIENTOS'!$E:$E,"ASIGNABLE")&gt;0,CHAR(CODE(LEFT($D95,1))+1)&amp;MID($D95,2,10),""))))</x:f>
      </x:c>
      <x:c r="O95" s="61" t="str">
        <x:f>IF($N95&lt;&gt;"","RESERVADO EDECÁN/AYUDANTE","")</x:f>
      </x:c>
      <x:c r="P95" s="165" t="str">
        <x:f>IF(COUNTIFS('EDECANES AYUDANTES'!$C:$C,$J95,'EDECANES AYUDANTES'!$F:$F,"SI")=0,"",IF($D95="SIN ASIGNAR","Autoridad sin asiento asignado.",IF(LEFT($D95,1)="D","Sin fila posterior disponible.",IF($N95="","Silla posterior no asignable.","Silla posterior reservada automáticamente."))))</x:f>
      </x:c>
      <x:c r="Q95" s="166">
        <x:f>IFERROR(MATCH(ROWS($A$2:A95),MAESTRO!$P:$P,0),"")</x:f>
        <x:v>113</x:v>
      </x:c>
    </x:row>
    <x:row r="96">
      <x:c r="A96" s="166">
        <x:f>IF($Q96="","",ROWS($A$2:A96))</x:f>
        <x:v>95</x:v>
      </x:c>
      <x:c r="B96" s="166" t="str">
        <x:f>IF(OR($D96="",$D96="SIN ASIGNAR"),"",LEFT($D96,1))</x:f>
        <x:v>A</x:v>
      </x:c>
      <x:c r="C96" s="166" t="n">
        <x:f>IF(OR($D96="",$D96="SIN ASIGNAR"),"",VALUE(MID($D96,2,10)))</x:f>
        <x:v>23</x:v>
      </x:c>
      <x:c r="D96" s="166" t="str">
        <x:f>IF($Q96="","",IF($J96="Cabrera Salazar, Fernando","A25",IF($J96="Mery, Roxana","A26",IFERROR(INDEX('MAPA ASIENTOS'!$D$2:$D$145,AGGREGATE(15,6,(ROW('MAPA ASIENTOS'!$D$2:$D$145)-ROW('MAPA ASIENTOS'!$D$2)+1)/(('MAPA ASIENTOS'!$E$2:$E$145="ASIGNABLE")*(COUNTIF($D$1:D95,'MAPA ASIENTOS'!$D$2:$D$145)=0)*(COUNTIF($N$1:N95,'MAPA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96" s="166" t="n">
        <x:f>IF($Q96="","",INDEX(MAESTRO!$A:$A,$Q96))</x:f>
        <x:v>113</x:v>
      </x:c>
      <x:c r="F96" s="166" t="n">
        <x:f>IF($Q96="","",INDEX(MAESTRO!$B:$B,$Q96))</x:f>
        <x:v>113</x:v>
      </x:c>
      <x:c r="G96" s="166" t="str">
        <x:f>IF($Q96="","",INDEX(MAESTRO!$D:$D,$Q96))</x:f>
        <x:v>OPA</x:v>
      </x:c>
      <x:c r="H96" s="166" t="str">
        <x:f>IF($Q96="","",INDEX(MAESTRO!$E:$E,$Q96))</x:f>
        <x:v>Honorable Diputado</x:v>
      </x:c>
      <x:c r="I96" s="166" t="str">
        <x:f>IF($Q96="","",INDEX(MAESTRO!$F:$F,$Q96))</x:f>
        <x:v>VIP</x:v>
      </x:c>
      <x:c r="J96" s="165" t="str">
        <x:f>IF($Q96="","",INDEX(MAESTRO!$G:$G,$Q96))</x:f>
        <x:v>Bobadilla Muñoz, Sergio</x:v>
      </x:c>
      <x:c r="K96" s="165" t="str">
        <x:f>IF($Q96="","",INDEX(MAESTRO!$L:$L,$Q96))</x:f>
        <x:v>Diputado Distrito 20</x:v>
      </x:c>
      <x:c r="L96" s="166" t="str">
        <x:f>IF($Q96="","",INDEX(MAESTRO!$K:$K,$Q96))</x:f>
        <x:v>SI</x:v>
      </x:c>
      <x:c r="M96" s="165" t="str">
        <x:f>IF($Q96="","",INDEX(MAESTRO!$M:$M,$Q96))</x:f>
      </x:c>
      <x:c r="N96" s="61" t="str">
        <x:f>IF(OR($D96="",$D96="SIN ASIGNAR",$J96=""),"",IF(COUNTIFS('EDECANES AYUDANTES'!$C:$C,$J96,'EDECANES AYUDANTES'!$F:$F,"SI")=0,"",IF(LEFT($D96,1)="D","",IF(COUNTIFS('MAPA ASIENTOS'!$D:$D,CHAR(CODE(LEFT($D96,1))+1)&amp;MID($D96,2,10),'MAPA ASIENTOS'!$E:$E,"ASIGNABLE")&gt;0,CHAR(CODE(LEFT($D96,1))+1)&amp;MID($D96,2,10),""))))</x:f>
      </x:c>
      <x:c r="O96" s="61" t="str">
        <x:f>IF($N96&lt;&gt;"","RESERVADO EDECÁN/AYUDANTE","")</x:f>
      </x:c>
      <x:c r="P96" s="165" t="str">
        <x:f>IF(COUNTIFS('EDECANES AYUDANTES'!$C:$C,$J96,'EDECANES AYUDANTES'!$F:$F,"SI")=0,"",IF($D96="SIN ASIGNAR","Autoridad sin asiento asignado.",IF(LEFT($D96,1)="D","Sin fila posterior disponible.",IF($N96="","Silla posterior no asignable.","Silla posterior reservada automáticamente."))))</x:f>
      </x:c>
      <x:c r="Q96" s="166">
        <x:f>IFERROR(MATCH(ROWS($A$2:A96),MAESTRO!$P:$P,0),"")</x:f>
        <x:v>114</x:v>
      </x:c>
    </x:row>
    <x:row r="97">
      <x:c r="A97" s="166">
        <x:f>IF($Q97="","",ROWS($A$2:A97))</x:f>
        <x:v>96</x:v>
      </x:c>
      <x:c r="B97" s="166" t="str">
        <x:f>IF(OR($D97="",$D97="SIN ASIGNAR"),"",LEFT($D97,1))</x:f>
        <x:v>A</x:v>
      </x:c>
      <x:c r="C97" s="166" t="n">
        <x:f>IF(OR($D97="",$D97="SIN ASIGNAR"),"",VALUE(MID($D97,2,10)))</x:f>
        <x:v>23</x:v>
      </x:c>
      <x:c r="D97" s="166" t="str">
        <x:f>IF($Q97="","",IF($J97="Cabrera Salazar, Fernando","A25",IF($J97="Mery, Roxana","A26",IFERROR(INDEX('MAPA ASIENTOS'!$D$2:$D$145,AGGREGATE(15,6,(ROW('MAPA ASIENTOS'!$D$2:$D$145)-ROW('MAPA ASIENTOS'!$D$2)+1)/(('MAPA ASIENTOS'!$E$2:$E$145="ASIGNABLE")*(COUNTIF($D$1:D96,'MAPA ASIENTOS'!$D$2:$D$145)=0)*(COUNTIF($N$1:N96,'MAPA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97" s="166" t="n">
        <x:f>IF($Q97="","",INDEX(MAESTRO!$A:$A,$Q97))</x:f>
        <x:v>114</x:v>
      </x:c>
      <x:c r="F97" s="166" t="n">
        <x:f>IF($Q97="","",INDEX(MAESTRO!$B:$B,$Q97))</x:f>
        <x:v>114</x:v>
      </x:c>
      <x:c r="G97" s="166" t="str">
        <x:f>IF($Q97="","",INDEX(MAESTRO!$D:$D,$Q97))</x:f>
        <x:v>OPA</x:v>
      </x:c>
      <x:c r="H97" s="166" t="str">
        <x:f>IF($Q97="","",INDEX(MAESTRO!$E:$E,$Q97))</x:f>
        <x:v>Honorable Diputado</x:v>
      </x:c>
      <x:c r="I97" s="166" t="str">
        <x:f>IF($Q97="","",INDEX(MAESTRO!$F:$F,$Q97))</x:f>
        <x:v>VIP</x:v>
      </x:c>
      <x:c r="J97" s="165" t="str">
        <x:f>IF($Q97="","",INDEX(MAESTRO!$G:$G,$Q97))</x:f>
        <x:v>Charpentier Rajcevich, Paz</x:v>
      </x:c>
      <x:c r="K97" s="165" t="str">
        <x:f>IF($Q97="","",INDEX(MAESTRO!$L:$L,$Q97))</x:f>
        <x:v>Diputado Distrito 20</x:v>
      </x:c>
      <x:c r="L97" s="166" t="str">
        <x:f>IF($Q97="","",INDEX(MAESTRO!$K:$K,$Q97))</x:f>
        <x:v>Pendiente</x:v>
      </x:c>
      <x:c r="M97" s="165" t="str">
        <x:f>IF($Q97="","",INDEX(MAESTRO!$M:$M,$Q97))</x:f>
      </x:c>
      <x:c r="N97" s="61" t="str">
        <x:f>IF(OR($D97="",$D97="SIN ASIGNAR",$J97=""),"",IF(COUNTIFS('EDECANES AYUDANTES'!$C:$C,$J97,'EDECANES AYUDANTES'!$F:$F,"SI")=0,"",IF(LEFT($D97,1)="D","",IF(COUNTIFS('MAPA ASIENTOS'!$D:$D,CHAR(CODE(LEFT($D97,1))+1)&amp;MID($D97,2,10),'MAPA ASIENTOS'!$E:$E,"ASIGNABLE")&gt;0,CHAR(CODE(LEFT($D97,1))+1)&amp;MID($D97,2,10),""))))</x:f>
      </x:c>
      <x:c r="O97" s="61" t="str">
        <x:f>IF($N97&lt;&gt;"","RESERVADO EDECÁN/AYUDANTE","")</x:f>
      </x:c>
      <x:c r="P97" s="165" t="str">
        <x:f>IF(COUNTIFS('EDECANES AYUDANTES'!$C:$C,$J97,'EDECANES AYUDANTES'!$F:$F,"SI")=0,"",IF($D97="SIN ASIGNAR","Autoridad sin asiento asignado.",IF(LEFT($D97,1)="D","Sin fila posterior disponible.",IF($N97="","Silla posterior no asignable.","Silla posterior reservada automáticamente."))))</x:f>
      </x:c>
      <x:c r="Q97" s="166">
        <x:f>IFERROR(MATCH(ROWS($A$2:A97),MAESTRO!$P:$P,0),"")</x:f>
        <x:v>115</x:v>
      </x:c>
    </x:row>
    <x:row r="98">
      <x:c r="A98" s="166">
        <x:f>IF($Q98="","",ROWS($A$2:A98))</x:f>
        <x:v>97</x:v>
      </x:c>
      <x:c r="B98" s="166" t="str">
        <x:f>IF(OR($D98="",$D98="SIN ASIGNAR"),"",LEFT($D98,1))</x:f>
        <x:v>A</x:v>
      </x:c>
      <x:c r="C98" s="166" t="n">
        <x:f>IF(OR($D98="",$D98="SIN ASIGNAR"),"",VALUE(MID($D98,2,10)))</x:f>
        <x:v>23</x:v>
      </x:c>
      <x:c r="D98" s="166" t="str">
        <x:f>IF($Q98="","",IF($J98="Cabrera Salazar, Fernando","A25",IF($J98="Mery, Roxana","A26",IFERROR(INDEX('MAPA ASIENTOS'!$D$2:$D$145,AGGREGATE(15,6,(ROW('MAPA ASIENTOS'!$D$2:$D$145)-ROW('MAPA ASIENTOS'!$D$2)+1)/(('MAPA ASIENTOS'!$E$2:$E$145="ASIGNABLE")*(COUNTIF($D$1:D97,'MAPA ASIENTOS'!$D$2:$D$145)=0)*(COUNTIF($N$1:N97,'MAPA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98" s="166" t="n">
        <x:f>IF($Q98="","",INDEX(MAESTRO!$A:$A,$Q98))</x:f>
        <x:v>115</x:v>
      </x:c>
      <x:c r="F98" s="166" t="n">
        <x:f>IF($Q98="","",INDEX(MAESTRO!$B:$B,$Q98))</x:f>
        <x:v>115</x:v>
      </x:c>
      <x:c r="G98" s="166" t="str">
        <x:f>IF($Q98="","",INDEX(MAESTRO!$D:$D,$Q98))</x:f>
        <x:v>OPA</x:v>
      </x:c>
      <x:c r="H98" s="166" t="str">
        <x:f>IF($Q98="","",INDEX(MAESTRO!$E:$E,$Q98))</x:f>
        <x:v>Honorable Diputado</x:v>
      </x:c>
      <x:c r="I98" s="166" t="str">
        <x:f>IF($Q98="","",INDEX(MAESTRO!$F:$F,$Q98))</x:f>
        <x:v>VIP</x:v>
      </x:c>
      <x:c r="J98" s="165" t="str">
        <x:f>IF($Q98="","",INDEX(MAESTRO!$G:$G,$Q98))</x:f>
        <x:v>Muñoz González, Francesca</x:v>
      </x:c>
      <x:c r="K98" s="165" t="str">
        <x:f>IF($Q98="","",INDEX(MAESTRO!$L:$L,$Q98))</x:f>
        <x:v>Diputado Distrito 20</x:v>
      </x:c>
      <x:c r="L98" s="166" t="str">
        <x:f>IF($Q98="","",INDEX(MAESTRO!$K:$K,$Q98))</x:f>
        <x:v>SI</x:v>
      </x:c>
      <x:c r="M98" s="165" t="str">
        <x:f>IF($Q98="","",INDEX(MAESTRO!$M:$M,$Q98))</x:f>
      </x:c>
      <x:c r="N98" s="61" t="str">
        <x:f>IF(OR($D98="",$D98="SIN ASIGNAR",$J98=""),"",IF(COUNTIFS('EDECANES AYUDANTES'!$C:$C,$J98,'EDECANES AYUDANTES'!$F:$F,"SI")=0,"",IF(LEFT($D98,1)="D","",IF(COUNTIFS('MAPA ASIENTOS'!$D:$D,CHAR(CODE(LEFT($D98,1))+1)&amp;MID($D98,2,10),'MAPA ASIENTOS'!$E:$E,"ASIGNABLE")&gt;0,CHAR(CODE(LEFT($D98,1))+1)&amp;MID($D98,2,10),""))))</x:f>
      </x:c>
      <x:c r="O98" s="61" t="str">
        <x:f>IF($N98&lt;&gt;"","RESERVADO EDECÁN/AYUDANTE","")</x:f>
      </x:c>
      <x:c r="P98" s="165" t="str">
        <x:f>IF(COUNTIFS('EDECANES AYUDANTES'!$C:$C,$J98,'EDECANES AYUDANTES'!$F:$F,"SI")=0,"",IF($D98="SIN ASIGNAR","Autoridad sin asiento asignado.",IF(LEFT($D98,1)="D","Sin fila posterior disponible.",IF($N98="","Silla posterior no asignable.","Silla posterior reservada automáticamente."))))</x:f>
      </x:c>
      <x:c r="Q98" s="166">
        <x:f>IFERROR(MATCH(ROWS($A$2:A98),MAESTRO!$P:$P,0),"")</x:f>
        <x:v>116</x:v>
      </x:c>
    </x:row>
    <x:row r="99">
      <x:c r="A99" s="166">
        <x:f>IF($Q99="","",ROWS($A$2:A99))</x:f>
        <x:v>98</x:v>
      </x:c>
      <x:c r="B99" s="166" t="str">
        <x:f>IF(OR($D99="",$D99="SIN ASIGNAR"),"",LEFT($D99,1))</x:f>
        <x:v>A</x:v>
      </x:c>
      <x:c r="C99" s="166" t="n">
        <x:f>IF(OR($D99="",$D99="SIN ASIGNAR"),"",VALUE(MID($D99,2,10)))</x:f>
        <x:v>23</x:v>
      </x:c>
      <x:c r="D99" s="166" t="str">
        <x:f>IF($Q99="","",IF($J99="Cabrera Salazar, Fernando","A25",IF($J99="Mery, Roxana","A26",IFERROR(INDEX('MAPA ASIENTOS'!$D$2:$D$145,AGGREGATE(15,6,(ROW('MAPA ASIENTOS'!$D$2:$D$145)-ROW('MAPA ASIENTOS'!$D$2)+1)/(('MAPA ASIENTOS'!$E$2:$E$145="ASIGNABLE")*(COUNTIF($D$1:D98,'MAPA ASIENTOS'!$D$2:$D$145)=0)*(COUNTIF($N$1:N98,'MAPA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99" s="166" t="n">
        <x:f>IF($Q99="","",INDEX(MAESTRO!$A:$A,$Q99))</x:f>
        <x:v>116</x:v>
      </x:c>
      <x:c r="F99" s="166" t="n">
        <x:f>IF($Q99="","",INDEX(MAESTRO!$B:$B,$Q99))</x:f>
        <x:v>116</x:v>
      </x:c>
      <x:c r="G99" s="166" t="str">
        <x:f>IF($Q99="","",INDEX(MAESTRO!$D:$D,$Q99))</x:f>
        <x:v>OPA</x:v>
      </x:c>
      <x:c r="H99" s="166" t="str">
        <x:f>IF($Q99="","",INDEX(MAESTRO!$E:$E,$Q99))</x:f>
        <x:v>Honorable Diputado</x:v>
      </x:c>
      <x:c r="I99" s="166" t="str">
        <x:f>IF($Q99="","",INDEX(MAESTRO!$F:$F,$Q99))</x:f>
        <x:v>VIP</x:v>
      </x:c>
      <x:c r="J99" s="165" t="str">
        <x:f>IF($Q99="","",INDEX(MAESTRO!$G:$G,$Q99))</x:f>
        <x:v>Ortíz Vera, Álvaro</x:v>
      </x:c>
      <x:c r="K99" s="165" t="str">
        <x:f>IF($Q99="","",INDEX(MAESTRO!$L:$L,$Q99))</x:f>
        <x:v>Diputado Distrito 20</x:v>
      </x:c>
      <x:c r="L99" s="166" t="str">
        <x:f>IF($Q99="","",INDEX(MAESTRO!$K:$K,$Q99))</x:f>
        <x:v>Pendiente</x:v>
      </x:c>
      <x:c r="M99" s="165" t="str">
        <x:f>IF($Q99="","",INDEX(MAESTRO!$M:$M,$Q99))</x:f>
      </x:c>
      <x:c r="N99" s="61" t="str">
        <x:f>IF(OR($D99="",$D99="SIN ASIGNAR",$J99=""),"",IF(COUNTIFS('EDECANES AYUDANTES'!$C:$C,$J99,'EDECANES AYUDANTES'!$F:$F,"SI")=0,"",IF(LEFT($D99,1)="D","",IF(COUNTIFS('MAPA ASIENTOS'!$D:$D,CHAR(CODE(LEFT($D99,1))+1)&amp;MID($D99,2,10),'MAPA ASIENTOS'!$E:$E,"ASIGNABLE")&gt;0,CHAR(CODE(LEFT($D99,1))+1)&amp;MID($D99,2,10),""))))</x:f>
      </x:c>
      <x:c r="O99" s="61" t="str">
        <x:f>IF($N99&lt;&gt;"","RESERVADO EDECÁN/AYUDANTE","")</x:f>
      </x:c>
      <x:c r="P99" s="165" t="str">
        <x:f>IF(COUNTIFS('EDECANES AYUDANTES'!$C:$C,$J99,'EDECANES AYUDANTES'!$F:$F,"SI")=0,"",IF($D99="SIN ASIGNAR","Autoridad sin asiento asignado.",IF(LEFT($D99,1)="D","Sin fila posterior disponible.",IF($N99="","Silla posterior no asignable.","Silla posterior reservada automáticamente."))))</x:f>
      </x:c>
      <x:c r="Q99" s="166">
        <x:f>IFERROR(MATCH(ROWS($A$2:A99),MAESTRO!$P:$P,0),"")</x:f>
        <x:v>117</x:v>
      </x:c>
    </x:row>
    <x:row r="100">
      <x:c r="A100" s="166">
        <x:f>IF($Q100="","",ROWS($A$2:A100))</x:f>
        <x:v>99</x:v>
      </x:c>
      <x:c r="B100" s="166" t="str">
        <x:f>IF(OR($D100="",$D100="SIN ASIGNAR"),"",LEFT($D100,1))</x:f>
        <x:v>A</x:v>
      </x:c>
      <x:c r="C100" s="166" t="n">
        <x:f>IF(OR($D100="",$D100="SIN ASIGNAR"),"",VALUE(MID($D100,2,10)))</x:f>
        <x:v>23</x:v>
      </x:c>
      <x:c r="D100" s="166" t="str">
        <x:f>IF($Q100="","",IF($J100="Cabrera Salazar, Fernando","A25",IF($J100="Mery, Roxana","A26",IFERROR(INDEX('MAPA ASIENTOS'!$D$2:$D$145,AGGREGATE(15,6,(ROW('MAPA ASIENTOS'!$D$2:$D$145)-ROW('MAPA ASIENTOS'!$D$2)+1)/(('MAPA ASIENTOS'!$E$2:$E$145="ASIGNABLE")*(COUNTIF($D$1:D99,'MAPA ASIENTOS'!$D$2:$D$145)=0)*(COUNTIF($N$1:N99,'MAPA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00" s="166" t="n">
        <x:f>IF($Q100="","",INDEX(MAESTRO!$A:$A,$Q100))</x:f>
        <x:v>117</x:v>
      </x:c>
      <x:c r="F100" s="166" t="n">
        <x:f>IF($Q100="","",INDEX(MAESTRO!$B:$B,$Q100))</x:f>
        <x:v>117</x:v>
      </x:c>
      <x:c r="G100" s="166" t="str">
        <x:f>IF($Q100="","",INDEX(MAESTRO!$D:$D,$Q100))</x:f>
        <x:v>OPA</x:v>
      </x:c>
      <x:c r="H100" s="166" t="str">
        <x:f>IF($Q100="","",INDEX(MAESTRO!$E:$E,$Q100))</x:f>
        <x:v>Honorable Diputado</x:v>
      </x:c>
      <x:c r="I100" s="166" t="str">
        <x:f>IF($Q100="","",INDEX(MAESTRO!$F:$F,$Q100))</x:f>
        <x:v>VIP</x:v>
      </x:c>
      <x:c r="J100" s="165" t="str">
        <x:f>IF($Q100="","",INDEX(MAESTRO!$G:$G,$Q100))</x:f>
        <x:v>Pérez Cartes, Marlene</x:v>
      </x:c>
      <x:c r="K100" s="165" t="str">
        <x:f>IF($Q100="","",INDEX(MAESTRO!$L:$L,$Q100))</x:f>
        <x:v>Diputado Distrito 20</x:v>
      </x:c>
      <x:c r="L100" s="166" t="str">
        <x:f>IF($Q100="","",INDEX(MAESTRO!$K:$K,$Q100))</x:f>
        <x:v>Pendiente</x:v>
      </x:c>
      <x:c r="M100" s="165" t="str">
        <x:f>IF($Q100="","",INDEX(MAESTRO!$M:$M,$Q100))</x:f>
      </x:c>
      <x:c r="N100" s="61" t="str">
        <x:f>IF(OR($D100="",$D100="SIN ASIGNAR",$J100=""),"",IF(COUNTIFS('EDECANES AYUDANTES'!$C:$C,$J100,'EDECANES AYUDANTES'!$F:$F,"SI")=0,"",IF(LEFT($D100,1)="D","",IF(COUNTIFS('MAPA ASIENTOS'!$D:$D,CHAR(CODE(LEFT($D100,1))+1)&amp;MID($D100,2,10),'MAPA ASIENTOS'!$E:$E,"ASIGNABLE")&gt;0,CHAR(CODE(LEFT($D100,1))+1)&amp;MID($D100,2,10),""))))</x:f>
      </x:c>
      <x:c r="O100" s="61" t="str">
        <x:f>IF($N100&lt;&gt;"","RESERVADO EDECÁN/AYUDANTE","")</x:f>
      </x:c>
      <x:c r="P100" s="165" t="str">
        <x:f>IF(COUNTIFS('EDECANES AYUDANTES'!$C:$C,$J100,'EDECANES AYUDANTES'!$F:$F,"SI")=0,"",IF($D100="SIN ASIGNAR","Autoridad sin asiento asignado.",IF(LEFT($D100,1)="D","Sin fila posterior disponible.",IF($N100="","Silla posterior no asignable.","Silla posterior reservada automáticamente."))))</x:f>
      </x:c>
      <x:c r="Q100" s="166">
        <x:f>IFERROR(MATCH(ROWS($A$2:A100),MAESTRO!$P:$P,0),"")</x:f>
        <x:v>118</x:v>
      </x:c>
    </x:row>
    <x:row r="101">
      <x:c r="A101" s="166">
        <x:f>IF($Q101="","",ROWS($A$2:A101))</x:f>
        <x:v>100</x:v>
      </x:c>
      <x:c r="B101" s="166" t="str">
        <x:f>IF(OR($D101="",$D101="SIN ASIGNAR"),"",LEFT($D101,1))</x:f>
        <x:v>A</x:v>
      </x:c>
      <x:c r="C101" s="166" t="n">
        <x:f>IF(OR($D101="",$D101="SIN ASIGNAR"),"",VALUE(MID($D101,2,10)))</x:f>
        <x:v>23</x:v>
      </x:c>
      <x:c r="D101" s="166" t="str">
        <x:f>IF($Q101="","",IF($J101="Cabrera Salazar, Fernando","A25",IF($J101="Mery, Roxana","A26",IFERROR(INDEX('MAPA ASIENTOS'!$D$2:$D$145,AGGREGATE(15,6,(ROW('MAPA ASIENTOS'!$D$2:$D$145)-ROW('MAPA ASIENTOS'!$D$2)+1)/(('MAPA ASIENTOS'!$E$2:$E$145="ASIGNABLE")*(COUNTIF($D$1:D100,'MAPA ASIENTOS'!$D$2:$D$145)=0)*(COUNTIF($N$1:N100,'MAPA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01" s="166" t="n">
        <x:f>IF($Q101="","",INDEX(MAESTRO!$A:$A,$Q101))</x:f>
        <x:v>118</x:v>
      </x:c>
      <x:c r="F101" s="166" t="n">
        <x:f>IF($Q101="","",INDEX(MAESTRO!$B:$B,$Q101))</x:f>
        <x:v>118</x:v>
      </x:c>
      <x:c r="G101" s="166" t="str">
        <x:f>IF($Q101="","",INDEX(MAESTRO!$D:$D,$Q101))</x:f>
        <x:v>OPA</x:v>
      </x:c>
      <x:c r="H101" s="166" t="str">
        <x:f>IF($Q101="","",INDEX(MAESTRO!$E:$E,$Q101))</x:f>
        <x:v>Honorable Diputado</x:v>
      </x:c>
      <x:c r="I101" s="166" t="str">
        <x:f>IF($Q101="","",INDEX(MAESTRO!$F:$F,$Q101))</x:f>
        <x:v>VIP</x:v>
      </x:c>
      <x:c r="J101" s="165" t="str">
        <x:f>IF($Q101="","",INDEX(MAESTRO!$G:$G,$Q101))</x:f>
        <x:v>Rivas Villalobos, José</x:v>
      </x:c>
      <x:c r="K101" s="165" t="str">
        <x:f>IF($Q101="","",INDEX(MAESTRO!$L:$L,$Q101))</x:f>
        <x:v>Diputado Distrito 20</x:v>
      </x:c>
      <x:c r="L101" s="166" t="str">
        <x:f>IF($Q101="","",INDEX(MAESTRO!$K:$K,$Q101))</x:f>
        <x:v>Pendiente</x:v>
      </x:c>
      <x:c r="M101" s="165" t="str">
        <x:f>IF($Q101="","",INDEX(MAESTRO!$M:$M,$Q101))</x:f>
      </x:c>
      <x:c r="N101" s="61" t="str">
        <x:f>IF(OR($D101="",$D101="SIN ASIGNAR",$J101=""),"",IF(COUNTIFS('EDECANES AYUDANTES'!$C:$C,$J101,'EDECANES AYUDANTES'!$F:$F,"SI")=0,"",IF(LEFT($D101,1)="D","",IF(COUNTIFS('MAPA ASIENTOS'!$D:$D,CHAR(CODE(LEFT($D101,1))+1)&amp;MID($D101,2,10),'MAPA ASIENTOS'!$E:$E,"ASIGNABLE")&gt;0,CHAR(CODE(LEFT($D101,1))+1)&amp;MID($D101,2,10),""))))</x:f>
      </x:c>
      <x:c r="O101" s="61" t="str">
        <x:f>IF($N101&lt;&gt;"","RESERVADO EDECÁN/AYUDANTE","")</x:f>
      </x:c>
      <x:c r="P101" s="165" t="str">
        <x:f>IF(COUNTIFS('EDECANES AYUDANTES'!$C:$C,$J101,'EDECANES AYUDANTES'!$F:$F,"SI")=0,"",IF($D101="SIN ASIGNAR","Autoridad sin asiento asignado.",IF(LEFT($D101,1)="D","Sin fila posterior disponible.",IF($N101="","Silla posterior no asignable.","Silla posterior reservada automáticamente."))))</x:f>
      </x:c>
      <x:c r="Q101" s="166">
        <x:f>IFERROR(MATCH(ROWS($A$2:A101),MAESTRO!$P:$P,0),"")</x:f>
        <x:v>119</x:v>
      </x:c>
    </x:row>
    <x:row r="102">
      <x:c r="A102" s="166">
        <x:f>IF($Q102="","",ROWS($A$2:A102))</x:f>
        <x:v>101</x:v>
      </x:c>
      <x:c r="B102" s="166" t="str">
        <x:f>IF(OR($D102="",$D102="SIN ASIGNAR"),"",LEFT($D102,1))</x:f>
        <x:v>A</x:v>
      </x:c>
      <x:c r="C102" s="166" t="n">
        <x:f>IF(OR($D102="",$D102="SIN ASIGNAR"),"",VALUE(MID($D102,2,10)))</x:f>
        <x:v>23</x:v>
      </x:c>
      <x:c r="D102" s="166" t="str">
        <x:f>IF($Q102="","",IF($J102="Cabrera Salazar, Fernando","A25",IF($J102="Mery, Roxana","A26",IFERROR(INDEX('MAPA ASIENTOS'!$D$2:$D$145,AGGREGATE(15,6,(ROW('MAPA ASIENTOS'!$D$2:$D$145)-ROW('MAPA ASIENTOS'!$D$2)+1)/(('MAPA ASIENTOS'!$E$2:$E$145="ASIGNABLE")*(COUNTIF($D$1:D101,'MAPA ASIENTOS'!$D$2:$D$145)=0)*(COUNTIF($N$1:N101,'MAPA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02" s="166" t="n">
        <x:f>IF($Q102="","",INDEX(MAESTRO!$A:$A,$Q102))</x:f>
        <x:v>119</x:v>
      </x:c>
      <x:c r="F102" s="166" t="n">
        <x:f>IF($Q102="","",INDEX(MAESTRO!$B:$B,$Q102))</x:f>
        <x:v>119</x:v>
      </x:c>
      <x:c r="G102" s="166" t="str">
        <x:f>IF($Q102="","",INDEX(MAESTRO!$D:$D,$Q102))</x:f>
        <x:v>OPA</x:v>
      </x:c>
      <x:c r="H102" s="166" t="str">
        <x:f>IF($Q102="","",INDEX(MAESTRO!$E:$E,$Q102))</x:f>
        <x:v>Honorable Diputado</x:v>
      </x:c>
      <x:c r="I102" s="166" t="str">
        <x:f>IF($Q102="","",INDEX(MAESTRO!$F:$F,$Q102))</x:f>
        <x:v>VIP</x:v>
      </x:c>
      <x:c r="J102" s="165" t="str">
        <x:f>IF($Q102="","",INDEX(MAESTRO!$G:$G,$Q102))</x:f>
        <x:v>Betancurt Delgado, Lilian</x:v>
      </x:c>
      <x:c r="K102" s="165" t="str">
        <x:f>IF($Q102="","",INDEX(MAESTRO!$L:$L,$Q102))</x:f>
        <x:v>Diputado Distrito 21</x:v>
      </x:c>
      <x:c r="L102" s="166" t="str">
        <x:f>IF($Q102="","",INDEX(MAESTRO!$K:$K,$Q102))</x:f>
        <x:v>Pendiente</x:v>
      </x:c>
      <x:c r="M102" s="165" t="str">
        <x:f>IF($Q102="","",INDEX(MAESTRO!$M:$M,$Q102))</x:f>
      </x:c>
      <x:c r="N102" s="61" t="str">
        <x:f>IF(OR($D102="",$D102="SIN ASIGNAR",$J102=""),"",IF(COUNTIFS('EDECANES AYUDANTES'!$C:$C,$J102,'EDECANES AYUDANTES'!$F:$F,"SI")=0,"",IF(LEFT($D102,1)="D","",IF(COUNTIFS('MAPA ASIENTOS'!$D:$D,CHAR(CODE(LEFT($D102,1))+1)&amp;MID($D102,2,10),'MAPA ASIENTOS'!$E:$E,"ASIGNABLE")&gt;0,CHAR(CODE(LEFT($D102,1))+1)&amp;MID($D102,2,10),""))))</x:f>
      </x:c>
      <x:c r="O102" s="61" t="str">
        <x:f>IF($N102&lt;&gt;"","RESERVADO EDECÁN/AYUDANTE","")</x:f>
      </x:c>
      <x:c r="P102" s="165" t="str">
        <x:f>IF(COUNTIFS('EDECANES AYUDANTES'!$C:$C,$J102,'EDECANES AYUDANTES'!$F:$F,"SI")=0,"",IF($D102="SIN ASIGNAR","Autoridad sin asiento asignado.",IF(LEFT($D102,1)="D","Sin fila posterior disponible.",IF($N102="","Silla posterior no asignable.","Silla posterior reservada automáticamente."))))</x:f>
      </x:c>
      <x:c r="Q102" s="166">
        <x:f>IFERROR(MATCH(ROWS($A$2:A102),MAESTRO!$P:$P,0),"")</x:f>
        <x:v>120</x:v>
      </x:c>
    </x:row>
    <x:row r="103">
      <x:c r="A103" s="166">
        <x:f>IF($Q103="","",ROWS($A$2:A103))</x:f>
        <x:v>102</x:v>
      </x:c>
      <x:c r="B103" s="166" t="str">
        <x:f>IF(OR($D103="",$D103="SIN ASIGNAR"),"",LEFT($D103,1))</x:f>
        <x:v>A</x:v>
      </x:c>
      <x:c r="C103" s="166" t="n">
        <x:f>IF(OR($D103="",$D103="SIN ASIGNAR"),"",VALUE(MID($D103,2,10)))</x:f>
        <x:v>23</x:v>
      </x:c>
      <x:c r="D103" s="166" t="str">
        <x:f>IF($Q103="","",IF($J103="Cabrera Salazar, Fernando","A25",IF($J103="Mery, Roxana","A26",IFERROR(INDEX('MAPA ASIENTOS'!$D$2:$D$145,AGGREGATE(15,6,(ROW('MAPA ASIENTOS'!$D$2:$D$145)-ROW('MAPA ASIENTOS'!$D$2)+1)/(('MAPA ASIENTOS'!$E$2:$E$145="ASIGNABLE")*(COUNTIF($D$1:D102,'MAPA ASIENTOS'!$D$2:$D$145)=0)*(COUNTIF($N$1:N102,'MAPA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03" s="166" t="n">
        <x:f>IF($Q103="","",INDEX(MAESTRO!$A:$A,$Q103))</x:f>
        <x:v>120</x:v>
      </x:c>
      <x:c r="F103" s="166" t="n">
        <x:f>IF($Q103="","",INDEX(MAESTRO!$B:$B,$Q103))</x:f>
        <x:v>120</x:v>
      </x:c>
      <x:c r="G103" s="166" t="str">
        <x:f>IF($Q103="","",INDEX(MAESTRO!$D:$D,$Q103))</x:f>
        <x:v>OPA</x:v>
      </x:c>
      <x:c r="H103" s="166" t="str">
        <x:f>IF($Q103="","",INDEX(MAESTRO!$E:$E,$Q103))</x:f>
        <x:v>Honorable Diputado</x:v>
      </x:c>
      <x:c r="I103" s="166" t="str">
        <x:f>IF($Q103="","",INDEX(MAESTRO!$F:$F,$Q103))</x:f>
        <x:v>VIP</x:v>
      </x:c>
      <x:c r="J103" s="165" t="str">
        <x:f>IF($Q103="","",INDEX(MAESTRO!$G:$G,$Q103))</x:f>
        <x:v>Pérez Olea, Joanna</x:v>
      </x:c>
      <x:c r="K103" s="165" t="str">
        <x:f>IF($Q103="","",INDEX(MAESTRO!$L:$L,$Q103))</x:f>
        <x:v>Diputado Distrito 21</x:v>
      </x:c>
      <x:c r="L103" s="166" t="str">
        <x:f>IF($Q103="","",INDEX(MAESTRO!$K:$K,$Q103))</x:f>
        <x:v>Pendiente</x:v>
      </x:c>
      <x:c r="M103" s="165" t="str">
        <x:f>IF($Q103="","",INDEX(MAESTRO!$M:$M,$Q103))</x:f>
      </x:c>
      <x:c r="N103" s="61" t="str">
        <x:f>IF(OR($D103="",$D103="SIN ASIGNAR",$J103=""),"",IF(COUNTIFS('EDECANES AYUDANTES'!$C:$C,$J103,'EDECANES AYUDANTES'!$F:$F,"SI")=0,"",IF(LEFT($D103,1)="D","",IF(COUNTIFS('MAPA ASIENTOS'!$D:$D,CHAR(CODE(LEFT($D103,1))+1)&amp;MID($D103,2,10),'MAPA ASIENTOS'!$E:$E,"ASIGNABLE")&gt;0,CHAR(CODE(LEFT($D103,1))+1)&amp;MID($D103,2,10),""))))</x:f>
      </x:c>
      <x:c r="O103" s="61" t="str">
        <x:f>IF($N103&lt;&gt;"","RESERVADO EDECÁN/AYUDANTE","")</x:f>
      </x:c>
      <x:c r="P103" s="165" t="str">
        <x:f>IF(COUNTIFS('EDECANES AYUDANTES'!$C:$C,$J103,'EDECANES AYUDANTES'!$F:$F,"SI")=0,"",IF($D103="SIN ASIGNAR","Autoridad sin asiento asignado.",IF(LEFT($D103,1)="D","Sin fila posterior disponible.",IF($N103="","Silla posterior no asignable.","Silla posterior reservada automáticamente."))))</x:f>
      </x:c>
      <x:c r="Q103" s="166">
        <x:f>IFERROR(MATCH(ROWS($A$2:A103),MAESTRO!$P:$P,0),"")</x:f>
        <x:v>121</x:v>
      </x:c>
    </x:row>
    <x:row r="104">
      <x:c r="A104" s="166">
        <x:f>IF($Q104="","",ROWS($A$2:A104))</x:f>
        <x:v>103</x:v>
      </x:c>
      <x:c r="B104" s="166" t="str">
        <x:f>IF(OR($D104="",$D104="SIN ASIGNAR"),"",LEFT($D104,1))</x:f>
        <x:v>A</x:v>
      </x:c>
      <x:c r="C104" s="166" t="n">
        <x:f>IF(OR($D104="",$D104="SIN ASIGNAR"),"",VALUE(MID($D104,2,10)))</x:f>
        <x:v>23</x:v>
      </x:c>
      <x:c r="D104" s="166" t="str">
        <x:f>IF($Q104="","",IF($J104="Cabrera Salazar, Fernando","A25",IF($J104="Mery, Roxana","A26",IFERROR(INDEX('MAPA ASIENTOS'!$D$2:$D$145,AGGREGATE(15,6,(ROW('MAPA ASIENTOS'!$D$2:$D$145)-ROW('MAPA ASIENTOS'!$D$2)+1)/(('MAPA ASIENTOS'!$E$2:$E$145="ASIGNABLE")*(COUNTIF($D$1:D103,'MAPA ASIENTOS'!$D$2:$D$145)=0)*(COUNTIF($N$1:N103,'MAPA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04" s="166" t="n">
        <x:f>IF($Q104="","",INDEX(MAESTRO!$A:$A,$Q104))</x:f>
        <x:v>122</x:v>
      </x:c>
      <x:c r="F104" s="166" t="n">
        <x:f>IF($Q104="","",INDEX(MAESTRO!$B:$B,$Q104))</x:f>
        <x:v>122</x:v>
      </x:c>
      <x:c r="G104" s="166" t="str">
        <x:f>IF($Q104="","",INDEX(MAESTRO!$D:$D,$Q104))</x:f>
        <x:v>OPA</x:v>
      </x:c>
      <x:c r="H104" s="166" t="str">
        <x:f>IF($Q104="","",INDEX(MAESTRO!$E:$E,$Q104))</x:f>
        <x:v>Honorable Diputado</x:v>
      </x:c>
      <x:c r="I104" s="166" t="str">
        <x:f>IF($Q104="","",INDEX(MAESTRO!$F:$F,$Q104))</x:f>
        <x:v>VIP</x:v>
      </x:c>
      <x:c r="J104" s="165" t="str">
        <x:f>IF($Q104="","",INDEX(MAESTRO!$G:$G,$Q104))</x:f>
        <x:v>Urruticoechea Ríos, Cristóbal</x:v>
      </x:c>
      <x:c r="K104" s="165" t="str">
        <x:f>IF($Q104="","",INDEX(MAESTRO!$L:$L,$Q104))</x:f>
        <x:v>Diputado Distrito 21</x:v>
      </x:c>
      <x:c r="L104" s="166" t="str">
        <x:f>IF($Q104="","",INDEX(MAESTRO!$K:$K,$Q104))</x:f>
        <x:v>Pendiente</x:v>
      </x:c>
      <x:c r="M104" s="165" t="str">
        <x:f>IF($Q104="","",INDEX(MAESTRO!$M:$M,$Q104))</x:f>
      </x:c>
      <x:c r="N104" s="61" t="str">
        <x:f>IF(OR($D104="",$D104="SIN ASIGNAR",$J104=""),"",IF(COUNTIFS('EDECANES AYUDANTES'!$C:$C,$J104,'EDECANES AYUDANTES'!$F:$F,"SI")=0,"",IF(LEFT($D104,1)="D","",IF(COUNTIFS('MAPA ASIENTOS'!$D:$D,CHAR(CODE(LEFT($D104,1))+1)&amp;MID($D104,2,10),'MAPA ASIENTOS'!$E:$E,"ASIGNABLE")&gt;0,CHAR(CODE(LEFT($D104,1))+1)&amp;MID($D104,2,10),""))))</x:f>
      </x:c>
      <x:c r="O104" s="61" t="str">
        <x:f>IF($N104&lt;&gt;"","RESERVADO EDECÁN/AYUDANTE","")</x:f>
      </x:c>
      <x:c r="P104" s="165" t="str">
        <x:f>IF(COUNTIFS('EDECANES AYUDANTES'!$C:$C,$J104,'EDECANES AYUDANTES'!$F:$F,"SI")=0,"",IF($D104="SIN ASIGNAR","Autoridad sin asiento asignado.",IF(LEFT($D104,1)="D","Sin fila posterior disponible.",IF($N104="","Silla posterior no asignable.","Silla posterior reservada automáticamente."))))</x:f>
      </x:c>
      <x:c r="Q104" s="166">
        <x:f>IFERROR(MATCH(ROWS($A$2:A104),MAESTRO!$P:$P,0),"")</x:f>
        <x:v>123</x:v>
      </x:c>
    </x:row>
    <x:row r="105">
      <x:c r="A105" s="166">
        <x:f>IF($Q105="","",ROWS($A$2:A105))</x:f>
        <x:v>104</x:v>
      </x:c>
      <x:c r="B105" s="166" t="str">
        <x:f>IF(OR($D105="",$D105="SIN ASIGNAR"),"",LEFT($D105,1))</x:f>
        <x:v>A</x:v>
      </x:c>
      <x:c r="C105" s="166" t="n">
        <x:f>IF(OR($D105="",$D105="SIN ASIGNAR"),"",VALUE(MID($D105,2,10)))</x:f>
        <x:v>23</x:v>
      </x:c>
      <x:c r="D105" s="166" t="str">
        <x:f>IF($Q105="","",IF($J105="Cabrera Salazar, Fernando","A25",IF($J105="Mery, Roxana","A26",IFERROR(INDEX('MAPA ASIENTOS'!$D$2:$D$145,AGGREGATE(15,6,(ROW('MAPA ASIENTOS'!$D$2:$D$145)-ROW('MAPA ASIENTOS'!$D$2)+1)/(('MAPA ASIENTOS'!$E$2:$E$145="ASIGNABLE")*(COUNTIF($D$1:D104,'MAPA ASIENTOS'!$D$2:$D$145)=0)*(COUNTIF($N$1:N104,'MAPA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05" s="166" t="n">
        <x:f>IF($Q105="","",INDEX(MAESTRO!$A:$A,$Q105))</x:f>
        <x:v>123</x:v>
      </x:c>
      <x:c r="F105" s="166" t="n">
        <x:f>IF($Q105="","",INDEX(MAESTRO!$B:$B,$Q105))</x:f>
        <x:v>123</x:v>
      </x:c>
      <x:c r="G105" s="166" t="str">
        <x:f>IF($Q105="","",INDEX(MAESTRO!$D:$D,$Q105))</x:f>
        <x:v>OPA</x:v>
      </x:c>
      <x:c r="H105" s="166" t="str">
        <x:f>IF($Q105="","",INDEX(MAESTRO!$E:$E,$Q105))</x:f>
        <x:v>Honorable Diputado</x:v>
      </x:c>
      <x:c r="I105" s="166" t="str">
        <x:f>IF($Q105="","",INDEX(MAESTRO!$F:$F,$Q105))</x:f>
        <x:v>VIP</x:v>
      </x:c>
      <x:c r="J105" s="165" t="str">
        <x:f>IF($Q105="","",INDEX(MAESTRO!$G:$G,$Q105))</x:f>
        <x:v>Weisse Novoa, Flor</x:v>
      </x:c>
      <x:c r="K105" s="165" t="str">
        <x:f>IF($Q105="","",INDEX(MAESTRO!$L:$L,$Q105))</x:f>
        <x:v>Diputado Distrito 21</x:v>
      </x:c>
      <x:c r="L105" s="166" t="str">
        <x:f>IF($Q105="","",INDEX(MAESTRO!$K:$K,$Q105))</x:f>
        <x:v>Pendiente</x:v>
      </x:c>
      <x:c r="M105" s="165" t="str">
        <x:f>IF($Q105="","",INDEX(MAESTRO!$M:$M,$Q105))</x:f>
      </x:c>
      <x:c r="N105" s="61" t="str">
        <x:f>IF(OR($D105="",$D105="SIN ASIGNAR",$J105=""),"",IF(COUNTIFS('EDECANES AYUDANTES'!$C:$C,$J105,'EDECANES AYUDANTES'!$F:$F,"SI")=0,"",IF(LEFT($D105,1)="D","",IF(COUNTIFS('MAPA ASIENTOS'!$D:$D,CHAR(CODE(LEFT($D105,1))+1)&amp;MID($D105,2,10),'MAPA ASIENTOS'!$E:$E,"ASIGNABLE")&gt;0,CHAR(CODE(LEFT($D105,1))+1)&amp;MID($D105,2,10),""))))</x:f>
      </x:c>
      <x:c r="O105" s="61" t="str">
        <x:f>IF($N105&lt;&gt;"","RESERVADO EDECÁN/AYUDANTE","")</x:f>
      </x:c>
      <x:c r="P105" s="165" t="str">
        <x:f>IF(COUNTIFS('EDECANES AYUDANTES'!$C:$C,$J105,'EDECANES AYUDANTES'!$F:$F,"SI")=0,"",IF($D105="SIN ASIGNAR","Autoridad sin asiento asignado.",IF(LEFT($D105,1)="D","Sin fila posterior disponible.",IF($N105="","Silla posterior no asignable.","Silla posterior reservada automáticamente."))))</x:f>
      </x:c>
      <x:c r="Q105" s="166">
        <x:f>IFERROR(MATCH(ROWS($A$2:A105),MAESTRO!$P:$P,0),"")</x:f>
        <x:v>124</x:v>
      </x:c>
    </x:row>
    <x:row r="106">
      <x:c r="A106" s="166">
        <x:f>IF($Q106="","",ROWS($A$2:A106))</x:f>
        <x:v>105</x:v>
      </x:c>
      <x:c r="B106" s="166" t="str">
        <x:f>IF(OR($D106="",$D106="SIN ASIGNAR"),"",LEFT($D106,1))</x:f>
        <x:v>A</x:v>
      </x:c>
      <x:c r="C106" s="166" t="n">
        <x:f>IF(OR($D106="",$D106="SIN ASIGNAR"),"",VALUE(MID($D106,2,10)))</x:f>
        <x:v>23</x:v>
      </x:c>
      <x:c r="D106" s="166" t="str">
        <x:f>IF($Q106="","",IF($J106="Cabrera Salazar, Fernando","A25",IF($J106="Mery, Roxana","A26",IFERROR(INDEX('MAPA ASIENTOS'!$D$2:$D$145,AGGREGATE(15,6,(ROW('MAPA ASIENTOS'!$D$2:$D$145)-ROW('MAPA ASIENTOS'!$D$2)+1)/(('MAPA ASIENTOS'!$E$2:$E$145="ASIGNABLE")*(COUNTIF($D$1:D105,'MAPA ASIENTOS'!$D$2:$D$145)=0)*(COUNTIF($N$1:N105,'MAPA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06" s="166" t="n">
        <x:f>IF($Q106="","",INDEX(MAESTRO!$A:$A,$Q106))</x:f>
        <x:v>124</x:v>
      </x:c>
      <x:c r="F106" s="166" t="n">
        <x:f>IF($Q106="","",INDEX(MAESTRO!$B:$B,$Q106))</x:f>
        <x:v>124</x:v>
      </x:c>
      <x:c r="G106" s="166" t="str">
        <x:f>IF($Q106="","",INDEX(MAESTRO!$D:$D,$Q106))</x:f>
        <x:v>OPA</x:v>
      </x:c>
      <x:c r="H106" s="166" t="str">
        <x:f>IF($Q106="","",INDEX(MAESTRO!$E:$E,$Q106))</x:f>
        <x:v>Subsecretario</x:v>
      </x:c>
      <x:c r="I106" s="166" t="str">
        <x:f>IF($Q106="","",INDEX(MAESTRO!$F:$F,$Q106))</x:f>
        <x:v>VIP</x:v>
      </x:c>
      <x:c r="J106" s="165" t="str">
        <x:f>IF($Q106="","",INDEX(MAESTRO!$G:$G,$Q106))</x:f>
        <x:v>Torres Espinosa, Patricio</x:v>
      </x:c>
      <x:c r="K106" s="165" t="str">
        <x:f>IF($Q106="","",INDEX(MAESTRO!$L:$L,$Q106))</x:f>
        <x:v>Subsecretario de Relaciones Exteriores</x:v>
      </x:c>
      <x:c r="L106" s="166" t="str">
        <x:f>IF($Q106="","",INDEX(MAESTRO!$K:$K,$Q106))</x:f>
        <x:v>Pendiente</x:v>
      </x:c>
      <x:c r="M106" s="165" t="str">
        <x:f>IF($Q106="","",INDEX(MAESTRO!$M:$M,$Q106))</x:f>
      </x:c>
      <x:c r="N106" s="61" t="str">
        <x:f>IF(OR($D106="",$D106="SIN ASIGNAR",$J106=""),"",IF(COUNTIFS('EDECANES AYUDANTES'!$C:$C,$J106,'EDECANES AYUDANTES'!$F:$F,"SI")=0,"",IF(LEFT($D106,1)="D","",IF(COUNTIFS('MAPA ASIENTOS'!$D:$D,CHAR(CODE(LEFT($D106,1))+1)&amp;MID($D106,2,10),'MAPA ASIENTOS'!$E:$E,"ASIGNABLE")&gt;0,CHAR(CODE(LEFT($D106,1))+1)&amp;MID($D106,2,10),""))))</x:f>
      </x:c>
      <x:c r="O106" s="61" t="str">
        <x:f>IF($N106&lt;&gt;"","RESERVADO EDECÁN/AYUDANTE","")</x:f>
      </x:c>
      <x:c r="P106" s="165" t="str">
        <x:f>IF(COUNTIFS('EDECANES AYUDANTES'!$C:$C,$J106,'EDECANES AYUDANTES'!$F:$F,"SI")=0,"",IF($D106="SIN ASIGNAR","Autoridad sin asiento asignado.",IF(LEFT($D106,1)="D","Sin fila posterior disponible.",IF($N106="","Silla posterior no asignable.","Silla posterior reservada automáticamente."))))</x:f>
      </x:c>
      <x:c r="Q106" s="166">
        <x:f>IFERROR(MATCH(ROWS($A$2:A106),MAESTRO!$P:$P,0),"")</x:f>
        <x:v>125</x:v>
      </x:c>
    </x:row>
    <x:row r="107">
      <x:c r="A107" s="166">
        <x:f>IF($Q107="","",ROWS($A$2:A107))</x:f>
        <x:v>106</x:v>
      </x:c>
      <x:c r="B107" s="166" t="str">
        <x:f>IF(OR($D107="",$D107="SIN ASIGNAR"),"",LEFT($D107,1))</x:f>
        <x:v>A</x:v>
      </x:c>
      <x:c r="C107" s="166" t="n">
        <x:f>IF(OR($D107="",$D107="SIN ASIGNAR"),"",VALUE(MID($D107,2,10)))</x:f>
        <x:v>23</x:v>
      </x:c>
      <x:c r="D107" s="166" t="str">
        <x:f>IF($Q107="","",IF($J107="Cabrera Salazar, Fernando","A25",IF($J107="Mery, Roxana","A26",IFERROR(INDEX('MAPA ASIENTOS'!$D$2:$D$145,AGGREGATE(15,6,(ROW('MAPA ASIENTOS'!$D$2:$D$145)-ROW('MAPA ASIENTOS'!$D$2)+1)/(('MAPA ASIENTOS'!$E$2:$E$145="ASIGNABLE")*(COUNTIF($D$1:D106,'MAPA ASIENTOS'!$D$2:$D$145)=0)*(COUNTIF($N$1:N106,'MAPA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07" s="166" t="n">
        <x:f>IF($Q107="","",INDEX(MAESTRO!$A:$A,$Q107))</x:f>
        <x:v>125</x:v>
      </x:c>
      <x:c r="F107" s="166" t="n">
        <x:f>IF($Q107="","",INDEX(MAESTRO!$B:$B,$Q107))</x:f>
        <x:v>125</x:v>
      </x:c>
      <x:c r="G107" s="166" t="str">
        <x:f>IF($Q107="","",INDEX(MAESTRO!$D:$D,$Q107))</x:f>
        <x:v>OPA</x:v>
      </x:c>
      <x:c r="H107" s="166" t="str">
        <x:f>IF($Q107="","",INDEX(MAESTRO!$E:$E,$Q107))</x:f>
        <x:v>Subsecretario</x:v>
      </x:c>
      <x:c r="I107" s="166" t="str">
        <x:f>IF($Q107="","",INDEX(MAESTRO!$F:$F,$Q107))</x:f>
        <x:v>VIP</x:v>
      </x:c>
      <x:c r="J107" s="165" t="str">
        <x:f>IF($Q107="","",INDEX(MAESTRO!$G:$G,$Q107))</x:f>
        <x:v>Álvarez Aguirre, Rodrigo</x:v>
      </x:c>
      <x:c r="K107" s="165" t="str">
        <x:f>IF($Q107="","",INDEX(MAESTRO!$L:$L,$Q107))</x:f>
        <x:v>Subsecretario de Defensa</x:v>
      </x:c>
      <x:c r="L107" s="166" t="str">
        <x:f>IF($Q107="","",INDEX(MAESTRO!$K:$K,$Q107))</x:f>
        <x:v>SI</x:v>
      </x:c>
      <x:c r="M107" s="165" t="str">
        <x:f>IF($Q107="","",INDEX(MAESTRO!$M:$M,$Q107))</x:f>
      </x:c>
      <x:c r="N107" s="61" t="str">
        <x:f>IF(OR($D107="",$D107="SIN ASIGNAR",$J107=""),"",IF(COUNTIFS('EDECANES AYUDANTES'!$C:$C,$J107,'EDECANES AYUDANTES'!$F:$F,"SI")=0,"",IF(LEFT($D107,1)="D","",IF(COUNTIFS('MAPA ASIENTOS'!$D:$D,CHAR(CODE(LEFT($D107,1))+1)&amp;MID($D107,2,10),'MAPA ASIENTOS'!$E:$E,"ASIGNABLE")&gt;0,CHAR(CODE(LEFT($D107,1))+1)&amp;MID($D107,2,10),""))))</x:f>
      </x:c>
      <x:c r="O107" s="61" t="str">
        <x:f>IF($N107&lt;&gt;"","RESERVADO EDECÁN/AYUDANTE","")</x:f>
      </x:c>
      <x:c r="P107" s="165" t="str">
        <x:f>IF(COUNTIFS('EDECANES AYUDANTES'!$C:$C,$J107,'EDECANES AYUDANTES'!$F:$F,"SI")=0,"",IF($D107="SIN ASIGNAR","Autoridad sin asiento asignado.",IF(LEFT($D107,1)="D","Sin fila posterior disponible.",IF($N107="","Silla posterior no asignable.","Silla posterior reservada automáticamente."))))</x:f>
      </x:c>
      <x:c r="Q107" s="166">
        <x:f>IFERROR(MATCH(ROWS($A$2:A107),MAESTRO!$P:$P,0),"")</x:f>
        <x:v>126</x:v>
      </x:c>
    </x:row>
    <x:row r="108">
      <x:c r="A108" s="166">
        <x:f>IF($Q108="","",ROWS($A$2:A108))</x:f>
        <x:v>107</x:v>
      </x:c>
      <x:c r="B108" s="166" t="str">
        <x:f>IF(OR($D108="",$D108="SIN ASIGNAR"),"",LEFT($D108,1))</x:f>
        <x:v>A</x:v>
      </x:c>
      <x:c r="C108" s="166" t="n">
        <x:f>IF(OR($D108="",$D108="SIN ASIGNAR"),"",VALUE(MID($D108,2,10)))</x:f>
        <x:v>23</x:v>
      </x:c>
      <x:c r="D108" s="166" t="str">
        <x:f>IF($Q108="","",IF($J108="Cabrera Salazar, Fernando","A25",IF($J108="Mery, Roxana","A26",IFERROR(INDEX('MAPA ASIENTOS'!$D$2:$D$145,AGGREGATE(15,6,(ROW('MAPA ASIENTOS'!$D$2:$D$145)-ROW('MAPA ASIENTOS'!$D$2)+1)/(('MAPA ASIENTOS'!$E$2:$E$145="ASIGNABLE")*(COUNTIF($D$1:D107,'MAPA ASIENTOS'!$D$2:$D$145)=0)*(COUNTIF($N$1:N107,'MAPA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08" s="166" t="n">
        <x:f>IF($Q108="","",INDEX(MAESTRO!$A:$A,$Q108))</x:f>
        <x:v>126</x:v>
      </x:c>
      <x:c r="F108" s="166" t="n">
        <x:f>IF($Q108="","",INDEX(MAESTRO!$B:$B,$Q108))</x:f>
        <x:v>126</x:v>
      </x:c>
      <x:c r="G108" s="166" t="str">
        <x:f>IF($Q108="","",INDEX(MAESTRO!$D:$D,$Q108))</x:f>
        <x:v>OPA</x:v>
      </x:c>
      <x:c r="H108" s="166" t="str">
        <x:f>IF($Q108="","",INDEX(MAESTRO!$E:$E,$Q108))</x:f>
        <x:v>Subsecretario</x:v>
      </x:c>
      <x:c r="I108" s="166" t="str">
        <x:f>IF($Q108="","",INDEX(MAESTRO!$F:$F,$Q108))</x:f>
        <x:v>VIP</x:v>
      </x:c>
      <x:c r="J108" s="165" t="str">
        <x:f>IF($Q108="","",INDEX(MAESTRO!$G:$G,$Q108))</x:f>
        <x:v>Bolívar Romero, Christian</x:v>
      </x:c>
      <x:c r="K108" s="165" t="str">
        <x:f>IF($Q108="","",INDEX(MAESTRO!$L:$L,$Q108))</x:f>
        <x:v>Subsecretario de las Fuerzas Armadas</x:v>
      </x:c>
      <x:c r="L108" s="166" t="str">
        <x:f>IF($Q108="","",INDEX(MAESTRO!$K:$K,$Q108))</x:f>
        <x:v>SI</x:v>
      </x:c>
      <x:c r="M108" s="165" t="str">
        <x:f>IF($Q108="","",INDEX(MAESTRO!$M:$M,$Q108))</x:f>
      </x:c>
      <x:c r="N108" s="61" t="str">
        <x:f>IF(OR($D108="",$D108="SIN ASIGNAR",$J108=""),"",IF(COUNTIFS('EDECANES AYUDANTES'!$C:$C,$J108,'EDECANES AYUDANTES'!$F:$F,"SI")=0,"",IF(LEFT($D108,1)="D","",IF(COUNTIFS('MAPA ASIENTOS'!$D:$D,CHAR(CODE(LEFT($D108,1))+1)&amp;MID($D108,2,10),'MAPA ASIENTOS'!$E:$E,"ASIGNABLE")&gt;0,CHAR(CODE(LEFT($D108,1))+1)&amp;MID($D108,2,10),""))))</x:f>
      </x:c>
      <x:c r="O108" s="61" t="str">
        <x:f>IF($N108&lt;&gt;"","RESERVADO EDECÁN/AYUDANTE","")</x:f>
      </x:c>
      <x:c r="P108" s="165" t="str">
        <x:f>IF(COUNTIFS('EDECANES AYUDANTES'!$C:$C,$J108,'EDECANES AYUDANTES'!$F:$F,"SI")=0,"",IF($D108="SIN ASIGNAR","Autoridad sin asiento asignado.",IF(LEFT($D108,1)="D","Sin fila posterior disponible.",IF($N108="","Silla posterior no asignable.","Silla posterior reservada automáticamente."))))</x:f>
      </x:c>
      <x:c r="Q108" s="166">
        <x:f>IFERROR(MATCH(ROWS($A$2:A108),MAESTRO!$P:$P,0),"")</x:f>
        <x:v>127</x:v>
      </x:c>
    </x:row>
    <x:row r="109">
      <x:c r="A109" s="166">
        <x:f>IF($Q109="","",ROWS($A$2:A109))</x:f>
        <x:v>108</x:v>
      </x:c>
      <x:c r="B109" s="166" t="str">
        <x:f>IF(OR($D109="",$D109="SIN ASIGNAR"),"",LEFT($D109,1))</x:f>
        <x:v>A</x:v>
      </x:c>
      <x:c r="C109" s="166" t="n">
        <x:f>IF(OR($D109="",$D109="SIN ASIGNAR"),"",VALUE(MID($D109,2,10)))</x:f>
        <x:v>23</x:v>
      </x:c>
      <x:c r="D109" s="166" t="str">
        <x:f>IF($Q109="","",IF($J109="Cabrera Salazar, Fernando","A25",IF($J109="Mery, Roxana","A26",IFERROR(INDEX('MAPA ASIENTOS'!$D$2:$D$145,AGGREGATE(15,6,(ROW('MAPA ASIENTOS'!$D$2:$D$145)-ROW('MAPA ASIENTOS'!$D$2)+1)/(('MAPA ASIENTOS'!$E$2:$E$145="ASIGNABLE")*(COUNTIF($D$1:D108,'MAPA ASIENTOS'!$D$2:$D$145)=0)*(COUNTIF($N$1:N108,'MAPA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09" s="166" t="n">
        <x:f>IF($Q109="","",INDEX(MAESTRO!$A:$A,$Q109))</x:f>
        <x:v>127</x:v>
      </x:c>
      <x:c r="F109" s="166" t="n">
        <x:f>IF($Q109="","",INDEX(MAESTRO!$B:$B,$Q109))</x:f>
        <x:v>127</x:v>
      </x:c>
      <x:c r="G109" s="166" t="str">
        <x:f>IF($Q109="","",INDEX(MAESTRO!$D:$D,$Q109))</x:f>
        <x:v>OPA</x:v>
      </x:c>
      <x:c r="H109" s="166" t="str">
        <x:f>IF($Q109="","",INDEX(MAESTRO!$E:$E,$Q109))</x:f>
        <x:v>Subsecretario</x:v>
      </x:c>
      <x:c r="I109" s="166" t="str">
        <x:f>IF($Q109="","",INDEX(MAESTRO!$F:$F,$Q109))</x:f>
        <x:v>VIP</x:v>
      </x:c>
      <x:c r="J109" s="165" t="str">
        <x:f>IF($Q109="","",INDEX(MAESTRO!$G:$G,$Q109))</x:f>
        <x:v>Rodríguez Oyarzún, Juan Pablo</x:v>
      </x:c>
      <x:c r="K109" s="165" t="str">
        <x:f>IF($Q109="","",INDEX(MAESTRO!$L:$L,$Q109))</x:f>
        <x:v>Subsecretario de Hacienda</x:v>
      </x:c>
      <x:c r="L109" s="166" t="str">
        <x:f>IF($Q109="","",INDEX(MAESTRO!$K:$K,$Q109))</x:f>
        <x:v>Pendiente</x:v>
      </x:c>
      <x:c r="M109" s="165" t="str">
        <x:f>IF($Q109="","",INDEX(MAESTRO!$M:$M,$Q109))</x:f>
      </x:c>
      <x:c r="N109" s="61" t="str">
        <x:f>IF(OR($D109="",$D109="SIN ASIGNAR",$J109=""),"",IF(COUNTIFS('EDECANES AYUDANTES'!$C:$C,$J109,'EDECANES AYUDANTES'!$F:$F,"SI")=0,"",IF(LEFT($D109,1)="D","",IF(COUNTIFS('MAPA ASIENTOS'!$D:$D,CHAR(CODE(LEFT($D109,1))+1)&amp;MID($D109,2,10),'MAPA ASIENTOS'!$E:$E,"ASIGNABLE")&gt;0,CHAR(CODE(LEFT($D109,1))+1)&amp;MID($D109,2,10),""))))</x:f>
      </x:c>
      <x:c r="O109" s="61" t="str">
        <x:f>IF($N109&lt;&gt;"","RESERVADO EDECÁN/AYUDANTE","")</x:f>
      </x:c>
      <x:c r="P109" s="165" t="str">
        <x:f>IF(COUNTIFS('EDECANES AYUDANTES'!$C:$C,$J109,'EDECANES AYUDANTES'!$F:$F,"SI")=0,"",IF($D109="SIN ASIGNAR","Autoridad sin asiento asignado.",IF(LEFT($D109,1)="D","Sin fila posterior disponible.",IF($N109="","Silla posterior no asignable.","Silla posterior reservada automáticamente."))))</x:f>
      </x:c>
      <x:c r="Q109" s="166">
        <x:f>IFERROR(MATCH(ROWS($A$2:A109),MAESTRO!$P:$P,0),"")</x:f>
        <x:v>128</x:v>
      </x:c>
    </x:row>
    <x:row r="110">
      <x:c r="A110" s="166">
        <x:f>IF($Q110="","",ROWS($A$2:A110))</x:f>
        <x:v>109</x:v>
      </x:c>
      <x:c r="B110" s="166" t="str">
        <x:f>IF(OR($D110="",$D110="SIN ASIGNAR"),"",LEFT($D110,1))</x:f>
        <x:v>A</x:v>
      </x:c>
      <x:c r="C110" s="166" t="n">
        <x:f>IF(OR($D110="",$D110="SIN ASIGNAR"),"",VALUE(MID($D110,2,10)))</x:f>
        <x:v>23</x:v>
      </x:c>
      <x:c r="D110" s="166" t="str">
        <x:f>IF($Q110="","",IF($J110="Cabrera Salazar, Fernando","A25",IF($J110="Mery, Roxana","A26",IFERROR(INDEX('MAPA ASIENTOS'!$D$2:$D$145,AGGREGATE(15,6,(ROW('MAPA ASIENTOS'!$D$2:$D$145)-ROW('MAPA ASIENTOS'!$D$2)+1)/(('MAPA ASIENTOS'!$E$2:$E$145="ASIGNABLE")*(COUNTIF($D$1:D109,'MAPA ASIENTOS'!$D$2:$D$145)=0)*(COUNTIF($N$1:N109,'MAPA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10" s="166" t="n">
        <x:f>IF($Q110="","",INDEX(MAESTRO!$A:$A,$Q110))</x:f>
        <x:v>128</x:v>
      </x:c>
      <x:c r="F110" s="166" t="n">
        <x:f>IF($Q110="","",INDEX(MAESTRO!$B:$B,$Q110))</x:f>
        <x:v>128</x:v>
      </x:c>
      <x:c r="G110" s="166" t="str">
        <x:f>IF($Q110="","",INDEX(MAESTRO!$D:$D,$Q110))</x:f>
        <x:v>OPA</x:v>
      </x:c>
      <x:c r="H110" s="166" t="str">
        <x:f>IF($Q110="","",INDEX(MAESTRO!$E:$E,$Q110))</x:f>
        <x:v>Subsecretario</x:v>
      </x:c>
      <x:c r="I110" s="166" t="str">
        <x:f>IF($Q110="","",INDEX(MAESTRO!$F:$F,$Q110))</x:f>
        <x:v>VIP</x:v>
      </x:c>
      <x:c r="J110" s="165" t="str">
        <x:f>IF($Q110="","",INDEX(MAESTRO!$G:$G,$Q110))</x:f>
        <x:v>Franz Koehler, Karl</x:v>
      </x:c>
      <x:c r="K110" s="165" t="str">
        <x:f>IF($Q110="","",INDEX(MAESTRO!$L:$L,$Q110))</x:f>
        <x:v>Subsecretario de Economía y Empresas de Menor Tamaño</x:v>
      </x:c>
      <x:c r="L110" s="166" t="str">
        <x:f>IF($Q110="","",INDEX(MAESTRO!$K:$K,$Q110))</x:f>
        <x:v>Pendiente</x:v>
      </x:c>
      <x:c r="M110" s="165" t="str">
        <x:f>IF($Q110="","",INDEX(MAESTRO!$M:$M,$Q110))</x:f>
      </x:c>
      <x:c r="N110" s="61" t="str">
        <x:f>IF(OR($D110="",$D110="SIN ASIGNAR",$J110=""),"",IF(COUNTIFS('EDECANES AYUDANTES'!$C:$C,$J110,'EDECANES AYUDANTES'!$F:$F,"SI")=0,"",IF(LEFT($D110,1)="D","",IF(COUNTIFS('MAPA ASIENTOS'!$D:$D,CHAR(CODE(LEFT($D110,1))+1)&amp;MID($D110,2,10),'MAPA ASIENTOS'!$E:$E,"ASIGNABLE")&gt;0,CHAR(CODE(LEFT($D110,1))+1)&amp;MID($D110,2,10),""))))</x:f>
      </x:c>
      <x:c r="O110" s="61" t="str">
        <x:f>IF($N110&lt;&gt;"","RESERVADO EDECÁN/AYUDANTE","")</x:f>
      </x:c>
      <x:c r="P110" s="165" t="str">
        <x:f>IF(COUNTIFS('EDECANES AYUDANTES'!$C:$C,$J110,'EDECANES AYUDANTES'!$F:$F,"SI")=0,"",IF($D110="SIN ASIGNAR","Autoridad sin asiento asignado.",IF(LEFT($D110,1)="D","Sin fila posterior disponible.",IF($N110="","Silla posterior no asignable.","Silla posterior reservada automáticamente."))))</x:f>
      </x:c>
      <x:c r="Q110" s="166">
        <x:f>IFERROR(MATCH(ROWS($A$2:A110),MAESTRO!$P:$P,0),"")</x:f>
        <x:v>129</x:v>
      </x:c>
    </x:row>
    <x:row r="111">
      <x:c r="A111" s="166">
        <x:f>IF($Q111="","",ROWS($A$2:A111))</x:f>
        <x:v>110</x:v>
      </x:c>
      <x:c r="B111" s="166" t="str">
        <x:f>IF(OR($D111="",$D111="SIN ASIGNAR"),"",LEFT($D111,1))</x:f>
        <x:v>A</x:v>
      </x:c>
      <x:c r="C111" s="166" t="n">
        <x:f>IF(OR($D111="",$D111="SIN ASIGNAR"),"",VALUE(MID($D111,2,10)))</x:f>
        <x:v>23</x:v>
      </x:c>
      <x:c r="D111" s="166" t="str">
        <x:f>IF($Q111="","",IF($J111="Cabrera Salazar, Fernando","A25",IF($J111="Mery, Roxana","A26",IFERROR(INDEX('MAPA ASIENTOS'!$D$2:$D$145,AGGREGATE(15,6,(ROW('MAPA ASIENTOS'!$D$2:$D$145)-ROW('MAPA ASIENTOS'!$D$2)+1)/(('MAPA ASIENTOS'!$E$2:$E$145="ASIGNABLE")*(COUNTIF($D$1:D110,'MAPA ASIENTOS'!$D$2:$D$145)=0)*(COUNTIF($N$1:N110,'MAPA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11" s="166" t="n">
        <x:f>IF($Q111="","",INDEX(MAESTRO!$A:$A,$Q111))</x:f>
        <x:v>130</x:v>
      </x:c>
      <x:c r="F111" s="166" t="n">
        <x:f>IF($Q111="","",INDEX(MAESTRO!$B:$B,$Q111))</x:f>
        <x:v>130</x:v>
      </x:c>
      <x:c r="G111" s="166" t="str">
        <x:f>IF($Q111="","",INDEX(MAESTRO!$D:$D,$Q111))</x:f>
        <x:v>OPA</x:v>
      </x:c>
      <x:c r="H111" s="166" t="str">
        <x:f>IF($Q111="","",INDEX(MAESTRO!$E:$E,$Q111))</x:f>
        <x:v>Subsecretario</x:v>
      </x:c>
      <x:c r="I111" s="166" t="str">
        <x:f>IF($Q111="","",INDEX(MAESTRO!$F:$F,$Q111))</x:f>
        <x:v>VIP</x:v>
      </x:c>
      <x:c r="J111" s="165" t="str">
        <x:f>IF($Q111="","",INDEX(MAESTRO!$G:$G,$Q111))</x:f>
        <x:v>Araos Bralic, Rafael</x:v>
      </x:c>
      <x:c r="K111" s="165" t="str">
        <x:f>IF($Q111="","",INDEX(MAESTRO!$L:$L,$Q111))</x:f>
        <x:v>Subsecretaria de Ciencia, Tecnología, Conocimiento e Innovación</x:v>
      </x:c>
      <x:c r="L111" s="166" t="str">
        <x:f>IF($Q111="","",INDEX(MAESTRO!$K:$K,$Q111))</x:f>
        <x:v>Pendiente</x:v>
      </x:c>
      <x:c r="M111" s="165" t="str">
        <x:f>IF($Q111="","",INDEX(MAESTRO!$M:$M,$Q111))</x:f>
      </x:c>
      <x:c r="N111" s="61" t="str">
        <x:f>IF(OR($D111="",$D111="SIN ASIGNAR",$J111=""),"",IF(COUNTIFS('EDECANES AYUDANTES'!$C:$C,$J111,'EDECANES AYUDANTES'!$F:$F,"SI")=0,"",IF(LEFT($D111,1)="D","",IF(COUNTIFS('MAPA ASIENTOS'!$D:$D,CHAR(CODE(LEFT($D111,1))+1)&amp;MID($D111,2,10),'MAPA ASIENTOS'!$E:$E,"ASIGNABLE")&gt;0,CHAR(CODE(LEFT($D111,1))+1)&amp;MID($D111,2,10),""))))</x:f>
      </x:c>
      <x:c r="O111" s="61" t="str">
        <x:f>IF($N111&lt;&gt;"","RESERVADO EDECÁN/AYUDANTE","")</x:f>
      </x:c>
      <x:c r="P111" s="165" t="str">
        <x:f>IF(COUNTIFS('EDECANES AYUDANTES'!$C:$C,$J111,'EDECANES AYUDANTES'!$F:$F,"SI")=0,"",IF($D111="SIN ASIGNAR","Autoridad sin asiento asignado.",IF(LEFT($D111,1)="D","Sin fila posterior disponible.",IF($N111="","Silla posterior no asignable.","Silla posterior reservada automáticamente."))))</x:f>
      </x:c>
      <x:c r="Q111" s="166">
        <x:f>IFERROR(MATCH(ROWS($A$2:A111),MAESTRO!$P:$P,0),"")</x:f>
        <x:v>131</x:v>
      </x:c>
    </x:row>
    <x:row r="112">
      <x:c r="A112" s="166">
        <x:f>IF($Q112="","",ROWS($A$2:A112))</x:f>
        <x:v>111</x:v>
      </x:c>
      <x:c r="B112" s="166" t="str">
        <x:f>IF(OR($D112="",$D112="SIN ASIGNAR"),"",LEFT($D112,1))</x:f>
        <x:v>A</x:v>
      </x:c>
      <x:c r="C112" s="166" t="n">
        <x:f>IF(OR($D112="",$D112="SIN ASIGNAR"),"",VALUE(MID($D112,2,10)))</x:f>
        <x:v>23</x:v>
      </x:c>
      <x:c r="D112" s="166" t="str">
        <x:f>IF($Q112="","",IF($J112="Cabrera Salazar, Fernando","A25",IF($J112="Mery, Roxana","A26",IFERROR(INDEX('MAPA ASIENTOS'!$D$2:$D$145,AGGREGATE(15,6,(ROW('MAPA ASIENTOS'!$D$2:$D$145)-ROW('MAPA ASIENTOS'!$D$2)+1)/(('MAPA ASIENTOS'!$E$2:$E$145="ASIGNABLE")*(COUNTIF($D$1:D111,'MAPA ASIENTOS'!$D$2:$D$145)=0)*(COUNTIF($N$1:N111,'MAPA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12" s="166" t="n">
        <x:f>IF($Q112="","",INDEX(MAESTRO!$A:$A,$Q112))</x:f>
        <x:v>131</x:v>
      </x:c>
      <x:c r="F112" s="166" t="n">
        <x:f>IF($Q112="","",INDEX(MAESTRO!$B:$B,$Q112))</x:f>
        <x:v>131</x:v>
      </x:c>
      <x:c r="G112" s="166" t="str">
        <x:f>IF($Q112="","",INDEX(MAESTRO!$D:$D,$Q112))</x:f>
        <x:v>OPA</x:v>
      </x:c>
      <x:c r="H112" s="166" t="str">
        <x:f>IF($Q112="","",INDEX(MAESTRO!$E:$E,$Q112))</x:f>
        <x:v>Vicealmirante</x:v>
      </x:c>
      <x:c r="I112" s="166" t="str">
        <x:f>IF($Q112="","",INDEX(MAESTRO!$F:$F,$Q112))</x:f>
        <x:v>VIP</x:v>
      </x:c>
      <x:c r="J112" s="165" t="str">
        <x:f>IF($Q112="","",INDEX(MAESTRO!$G:$G,$Q112))</x:f>
        <x:v>Cacho Morán, Julio</x:v>
      </x:c>
      <x:c r="K112" s="165" t="str">
        <x:f>IF($Q112="","",INDEX(MAESTRO!$L:$L,$Q112))</x:f>
        <x:v>Jefe del Estado Mayor de la Armada de Perú</x:v>
      </x:c>
      <x:c r="L112" s="166" t="str">
        <x:f>IF($Q112="","",INDEX(MAESTRO!$K:$K,$Q112))</x:f>
        <x:v>SI</x:v>
      </x:c>
      <x:c r="M112" s="165" t="str">
        <x:f>IF($Q112="","",INDEX(MAESTRO!$M:$M,$Q112))</x:f>
      </x:c>
      <x:c r="N112" s="61" t="str">
        <x:f>IF(OR($D112="",$D112="SIN ASIGNAR",$J112=""),"",IF(COUNTIFS('EDECANES AYUDANTES'!$C:$C,$J112,'EDECANES AYUDANTES'!$F:$F,"SI")=0,"",IF(LEFT($D112,1)="D","",IF(COUNTIFS('MAPA ASIENTOS'!$D:$D,CHAR(CODE(LEFT($D112,1))+1)&amp;MID($D112,2,10),'MAPA ASIENTOS'!$E:$E,"ASIGNABLE")&gt;0,CHAR(CODE(LEFT($D112,1))+1)&amp;MID($D112,2,10),""))))</x:f>
      </x:c>
      <x:c r="O112" s="61" t="str">
        <x:f>IF($N112&lt;&gt;"","RESERVADO EDECÁN/AYUDANTE","")</x:f>
      </x:c>
      <x:c r="P112" s="165" t="str">
        <x:f>IF(COUNTIFS('EDECANES AYUDANTES'!$C:$C,$J112,'EDECANES AYUDANTES'!$F:$F,"SI")=0,"",IF($D112="SIN ASIGNAR","Autoridad sin asiento asignado.",IF(LEFT($D112,1)="D","Sin fila posterior disponible.",IF($N112="","Silla posterior no asignable.","Silla posterior reservada automáticamente."))))</x:f>
      </x:c>
      <x:c r="Q112" s="166">
        <x:f>IFERROR(MATCH(ROWS($A$2:A112),MAESTRO!$P:$P,0),"")</x:f>
        <x:v>132</x:v>
      </x:c>
    </x:row>
    <x:row r="113">
      <x:c r="A113" s="166">
        <x:f>IF($Q113="","",ROWS($A$2:A113))</x:f>
        <x:v>112</x:v>
      </x:c>
      <x:c r="B113" s="166" t="str">
        <x:f>IF(OR($D113="",$D113="SIN ASIGNAR"),"",LEFT($D113,1))</x:f>
        <x:v>A</x:v>
      </x:c>
      <x:c r="C113" s="166" t="n">
        <x:f>IF(OR($D113="",$D113="SIN ASIGNAR"),"",VALUE(MID($D113,2,10)))</x:f>
        <x:v>23</x:v>
      </x:c>
      <x:c r="D113" s="166" t="str">
        <x:f>IF($Q113="","",IF($J113="Cabrera Salazar, Fernando","A25",IF($J113="Mery, Roxana","A26",IFERROR(INDEX('MAPA ASIENTOS'!$D$2:$D$145,AGGREGATE(15,6,(ROW('MAPA ASIENTOS'!$D$2:$D$145)-ROW('MAPA ASIENTOS'!$D$2)+1)/(('MAPA ASIENTOS'!$E$2:$E$145="ASIGNABLE")*(COUNTIF($D$1:D112,'MAPA ASIENTOS'!$D$2:$D$145)=0)*(COUNTIF($N$1:N112,'MAPA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13" s="166" t="n">
        <x:f>IF($Q113="","",INDEX(MAESTRO!$A:$A,$Q113))</x:f>
        <x:v>134</x:v>
      </x:c>
      <x:c r="F113" s="166" t="n">
        <x:f>IF($Q113="","",INDEX(MAESTRO!$B:$B,$Q113))</x:f>
        <x:v>134</x:v>
      </x:c>
      <x:c r="G113" s="166" t="str">
        <x:f>IF($Q113="","",INDEX(MAESTRO!$D:$D,$Q113))</x:f>
        <x:v>OPA</x:v>
      </x:c>
      <x:c r="H113" s="166" t="str">
        <x:f>IF($Q113="","",INDEX(MAESTRO!$E:$E,$Q113))</x:f>
      </x:c>
      <x:c r="I113" s="166" t="str">
        <x:f>IF($Q113="","",INDEX(MAESTRO!$F:$F,$Q113))</x:f>
        <x:v>VIP</x:v>
      </x:c>
      <x:c r="J113" s="165" t="str">
        <x:f>IF($Q113="","",INDEX(MAESTRO!$G:$G,$Q113))</x:f>
        <x:v>Ugarte Millán, Catalina</x:v>
      </x:c>
      <x:c r="K113" s="165" t="str">
        <x:f>IF($Q113="","",INDEX(MAESTRO!$L:$L,$Q113))</x:f>
        <x:v>Jefe Gabinete Precidencial</x:v>
      </x:c>
      <x:c r="L113" s="166" t="str">
        <x:f>IF($Q113="","",INDEX(MAESTRO!$K:$K,$Q113))</x:f>
        <x:v>Pendiente</x:v>
      </x:c>
      <x:c r="M113" s="165" t="str">
        <x:f>IF($Q113="","",INDEX(MAESTRO!$M:$M,$Q113))</x:f>
      </x:c>
      <x:c r="N113" s="61" t="str">
        <x:f>IF(OR($D113="",$D113="SIN ASIGNAR",$J113=""),"",IF(COUNTIFS('EDECANES AYUDANTES'!$C:$C,$J113,'EDECANES AYUDANTES'!$F:$F,"SI")=0,"",IF(LEFT($D113,1)="D","",IF(COUNTIFS('MAPA ASIENTOS'!$D:$D,CHAR(CODE(LEFT($D113,1))+1)&amp;MID($D113,2,10),'MAPA ASIENTOS'!$E:$E,"ASIGNABLE")&gt;0,CHAR(CODE(LEFT($D113,1))+1)&amp;MID($D113,2,10),""))))</x:f>
      </x:c>
      <x:c r="O113" s="61" t="str">
        <x:f>IF($N113&lt;&gt;"","RESERVADO EDECÁN/AYUDANTE","")</x:f>
      </x:c>
      <x:c r="P113" s="165" t="str">
        <x:f>IF(COUNTIFS('EDECANES AYUDANTES'!$C:$C,$J113,'EDECANES AYUDANTES'!$F:$F,"SI")=0,"",IF($D113="SIN ASIGNAR","Autoridad sin asiento asignado.",IF(LEFT($D113,1)="D","Sin fila posterior disponible.",IF($N113="","Silla posterior no asignable.","Silla posterior reservada automáticamente."))))</x:f>
      </x:c>
      <x:c r="Q113" s="166">
        <x:f>IFERROR(MATCH(ROWS($A$2:A113),MAESTRO!$P:$P,0),"")</x:f>
        <x:v>135</x:v>
      </x:c>
    </x:row>
    <x:row r="114">
      <x:c r="A114" s="166">
        <x:f>IF($Q114="","",ROWS($A$2:A114))</x:f>
        <x:v>113</x:v>
      </x:c>
      <x:c r="B114" s="166" t="str">
        <x:f>IF(OR($D114="",$D114="SIN ASIGNAR"),"",LEFT($D114,1))</x:f>
        <x:v>A</x:v>
      </x:c>
      <x:c r="C114" s="166" t="n">
        <x:f>IF(OR($D114="",$D114="SIN ASIGNAR"),"",VALUE(MID($D114,2,10)))</x:f>
        <x:v>23</x:v>
      </x:c>
      <x:c r="D114" s="166" t="str">
        <x:f>IF($Q114="","",IF($J114="Cabrera Salazar, Fernando","A25",IF($J114="Mery, Roxana","A26",IFERROR(INDEX('MAPA ASIENTOS'!$D$2:$D$145,AGGREGATE(15,6,(ROW('MAPA ASIENTOS'!$D$2:$D$145)-ROW('MAPA ASIENTOS'!$D$2)+1)/(('MAPA ASIENTOS'!$E$2:$E$145="ASIGNABLE")*(COUNTIF($D$1:D113,'MAPA ASIENTOS'!$D$2:$D$145)=0)*(COUNTIF($N$1:N113,'MAPA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14" s="166" t="n">
        <x:f>IF($Q114="","",INDEX(MAESTRO!$A:$A,$Q114))</x:f>
        <x:v>135</x:v>
      </x:c>
      <x:c r="F114" s="166" t="n">
        <x:f>IF($Q114="","",INDEX(MAESTRO!$B:$B,$Q114))</x:f>
        <x:v>135</x:v>
      </x:c>
      <x:c r="G114" s="166" t="str">
        <x:f>IF($Q114="","",INDEX(MAESTRO!$D:$D,$Q114))</x:f>
        <x:v>OPA</x:v>
      </x:c>
      <x:c r="H114" s="166" t="str">
        <x:f>IF($Q114="","",INDEX(MAESTRO!$E:$E,$Q114))</x:f>
      </x:c>
      <x:c r="I114" s="166" t="str">
        <x:f>IF($Q114="","",INDEX(MAESTRO!$F:$F,$Q114))</x:f>
        <x:v>VIP</x:v>
      </x:c>
      <x:c r="J114" s="165" t="str">
        <x:f>IF($Q114="","",INDEX(MAESTRO!$G:$G,$Q114))</x:f>
        <x:v>Mujica Castro, José Ignacio</x:v>
      </x:c>
      <x:c r="K114" s="165" t="str">
        <x:f>IF($Q114="","",INDEX(MAESTRO!$L:$L,$Q114))</x:f>
        <x:v>Vicepresidente Corfo</x:v>
      </x:c>
      <x:c r="L114" s="166" t="str">
        <x:f>IF($Q114="","",INDEX(MAESTRO!$K:$K,$Q114))</x:f>
        <x:v>Pendiente</x:v>
      </x:c>
      <x:c r="M114" s="165" t="str">
        <x:f>IF($Q114="","",INDEX(MAESTRO!$M:$M,$Q114))</x:f>
      </x:c>
      <x:c r="N114" s="61" t="str">
        <x:f>IF(OR($D114="",$D114="SIN ASIGNAR",$J114=""),"",IF(COUNTIFS('EDECANES AYUDANTES'!$C:$C,$J114,'EDECANES AYUDANTES'!$F:$F,"SI")=0,"",IF(LEFT($D114,1)="D","",IF(COUNTIFS('MAPA ASIENTOS'!$D:$D,CHAR(CODE(LEFT($D114,1))+1)&amp;MID($D114,2,10),'MAPA ASIENTOS'!$E:$E,"ASIGNABLE")&gt;0,CHAR(CODE(LEFT($D114,1))+1)&amp;MID($D114,2,10),""))))</x:f>
      </x:c>
      <x:c r="O114" s="61" t="str">
        <x:f>IF($N114&lt;&gt;"","RESERVADO EDECÁN/AYUDANTE","")</x:f>
      </x:c>
      <x:c r="P114" s="165" t="str">
        <x:f>IF(COUNTIFS('EDECANES AYUDANTES'!$C:$C,$J114,'EDECANES AYUDANTES'!$F:$F,"SI")=0,"",IF($D114="SIN ASIGNAR","Autoridad sin asiento asignado.",IF(LEFT($D114,1)="D","Sin fila posterior disponible.",IF($N114="","Silla posterior no asignable.","Silla posterior reservada automáticamente."))))</x:f>
      </x:c>
      <x:c r="Q114" s="166">
        <x:f>IFERROR(MATCH(ROWS($A$2:A114),MAESTRO!$P:$P,0),"")</x:f>
        <x:v>136</x:v>
      </x:c>
    </x:row>
    <x:row r="115">
      <x:c r="A115" s="166">
        <x:f>IF($Q115="","",ROWS($A$2:A115))</x:f>
        <x:v>114</x:v>
      </x:c>
      <x:c r="B115" s="166" t="str">
        <x:f>IF(OR($D115="",$D115="SIN ASIGNAR"),"",LEFT($D115,1))</x:f>
        <x:v>A</x:v>
      </x:c>
      <x:c r="C115" s="166" t="n">
        <x:f>IF(OR($D115="",$D115="SIN ASIGNAR"),"",VALUE(MID($D115,2,10)))</x:f>
        <x:v>23</x:v>
      </x:c>
      <x:c r="D115" s="166" t="str">
        <x:f>IF($Q115="","",IF($J115="Cabrera Salazar, Fernando","A25",IF($J115="Mery, Roxana","A26",IFERROR(INDEX('MAPA ASIENTOS'!$D$2:$D$145,AGGREGATE(15,6,(ROW('MAPA ASIENTOS'!$D$2:$D$145)-ROW('MAPA ASIENTOS'!$D$2)+1)/(('MAPA ASIENTOS'!$E$2:$E$145="ASIGNABLE")*(COUNTIF($D$1:D114,'MAPA ASIENTOS'!$D$2:$D$145)=0)*(COUNTIF($N$1:N114,'MAPA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15" s="166" t="n">
        <x:f>IF($Q115="","",INDEX(MAESTRO!$A:$A,$Q115))</x:f>
        <x:v>136</x:v>
      </x:c>
      <x:c r="F115" s="166" t="n">
        <x:f>IF($Q115="","",INDEX(MAESTRO!$B:$B,$Q115))</x:f>
        <x:v>136</x:v>
      </x:c>
      <x:c r="G115" s="166" t="str">
        <x:f>IF($Q115="","",INDEX(MAESTRO!$D:$D,$Q115))</x:f>
        <x:v>OPA</x:v>
      </x:c>
      <x:c r="H115" s="166" t="str">
        <x:f>IF($Q115="","",INDEX(MAESTRO!$E:$E,$Q115))</x:f>
        <x:v>Sr.</x:v>
      </x:c>
      <x:c r="I115" s="166" t="str">
        <x:f>IF($Q115="","",INDEX(MAESTRO!$F:$F,$Q115))</x:f>
        <x:v>VIP</x:v>
      </x:c>
      <x:c r="J115" s="165" t="str">
        <x:f>IF($Q115="","",INDEX(MAESTRO!$G:$G,$Q115))</x:f>
        <x:v>Zapata González, Elizabeth</x:v>
      </x:c>
      <x:c r="K115" s="165" t="str">
        <x:f>IF($Q115="","",INDEX(MAESTRO!$L:$L,$Q115))</x:f>
        <x:v>Directora Desarrollo Tecnológico Corfo y Directora Ejecutiva Comité de Construcción Naval</x:v>
      </x:c>
      <x:c r="L115" s="166" t="str">
        <x:f>IF($Q115="","",INDEX(MAESTRO!$K:$K,$Q115))</x:f>
        <x:v>Pendiente</x:v>
      </x:c>
      <x:c r="M115" s="165" t="str">
        <x:f>IF($Q115="","",INDEX(MAESTRO!$M:$M,$Q115))</x:f>
      </x:c>
      <x:c r="N115" s="61" t="str">
        <x:f>IF(OR($D115="",$D115="SIN ASIGNAR",$J115=""),"",IF(COUNTIFS('EDECANES AYUDANTES'!$C:$C,$J115,'EDECANES AYUDANTES'!$F:$F,"SI")=0,"",IF(LEFT($D115,1)="D","",IF(COUNTIFS('MAPA ASIENTOS'!$D:$D,CHAR(CODE(LEFT($D115,1))+1)&amp;MID($D115,2,10),'MAPA ASIENTOS'!$E:$E,"ASIGNABLE")&gt;0,CHAR(CODE(LEFT($D115,1))+1)&amp;MID($D115,2,10),""))))</x:f>
      </x:c>
      <x:c r="O115" s="61" t="str">
        <x:f>IF($N115&lt;&gt;"","RESERVADO EDECÁN/AYUDANTE","")</x:f>
      </x:c>
      <x:c r="P115" s="165" t="str">
        <x:f>IF(COUNTIFS('EDECANES AYUDANTES'!$C:$C,$J115,'EDECANES AYUDANTES'!$F:$F,"SI")=0,"",IF($D115="SIN ASIGNAR","Autoridad sin asiento asignado.",IF(LEFT($D115,1)="D","Sin fila posterior disponible.",IF($N115="","Silla posterior no asignable.","Silla posterior reservada automáticamente."))))</x:f>
      </x:c>
      <x:c r="Q115" s="166">
        <x:f>IFERROR(MATCH(ROWS($A$2:A115),MAESTRO!$P:$P,0),"")</x:f>
        <x:v>137</x:v>
      </x:c>
    </x:row>
    <x:row r="116">
      <x:c r="A116" s="166">
        <x:f>IF($Q116="","",ROWS($A$2:A116))</x:f>
        <x:v>115</x:v>
      </x:c>
      <x:c r="B116" s="166" t="str">
        <x:f>IF(OR($D116="",$D116="SIN ASIGNAR"),"",LEFT($D116,1))</x:f>
        <x:v>A</x:v>
      </x:c>
      <x:c r="C116" s="166" t="n">
        <x:f>IF(OR($D116="",$D116="SIN ASIGNAR"),"",VALUE(MID($D116,2,10)))</x:f>
        <x:v>23</x:v>
      </x:c>
      <x:c r="D116" s="166" t="str">
        <x:f>IF($Q116="","",IF($J116="Cabrera Salazar, Fernando","A25",IF($J116="Mery, Roxana","A26",IFERROR(INDEX('MAPA ASIENTOS'!$D$2:$D$145,AGGREGATE(15,6,(ROW('MAPA ASIENTOS'!$D$2:$D$145)-ROW('MAPA ASIENTOS'!$D$2)+1)/(('MAPA ASIENTOS'!$E$2:$E$145="ASIGNABLE")*(COUNTIF($D$1:D115,'MAPA ASIENTOS'!$D$2:$D$145)=0)*(COUNTIF($N$1:N115,'MAPA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16" s="166" t="n">
        <x:f>IF($Q116="","",INDEX(MAESTRO!$A:$A,$Q116))</x:f>
        <x:v>137</x:v>
      </x:c>
      <x:c r="F116" s="166" t="n">
        <x:f>IF($Q116="","",INDEX(MAESTRO!$B:$B,$Q116))</x:f>
        <x:v>137</x:v>
      </x:c>
      <x:c r="G116" s="166" t="str">
        <x:f>IF($Q116="","",INDEX(MAESTRO!$D:$D,$Q116))</x:f>
        <x:v>OPA</x:v>
      </x:c>
      <x:c r="H116" s="166" t="str">
        <x:f>IF($Q116="","",INDEX(MAESTRO!$E:$E,$Q116))</x:f>
      </x:c>
      <x:c r="I116" s="166" t="str">
        <x:f>IF($Q116="","",INDEX(MAESTRO!$F:$F,$Q116))</x:f>
        <x:v>VIP</x:v>
      </x:c>
      <x:c r="J116" s="165" t="str">
        <x:f>IF($Q116="","",INDEX(MAESTRO!$G:$G,$Q116))</x:f>
        <x:v>Browne Hurtado, Santiago</x:v>
      </x:c>
      <x:c r="K116" s="165" t="str">
        <x:f>IF($Q116="","",INDEX(MAESTRO!$L:$L,$Q116))</x:f>
        <x:v>Gerente de Asuntos Estratégicos (s) de Corfo</x:v>
      </x:c>
      <x:c r="L116" s="166" t="str">
        <x:f>IF($Q116="","",INDEX(MAESTRO!$K:$K,$Q116))</x:f>
        <x:v>SI</x:v>
      </x:c>
      <x:c r="M116" s="165" t="str">
        <x:f>IF($Q116="","",INDEX(MAESTRO!$M:$M,$Q116))</x:f>
      </x:c>
      <x:c r="N116" s="61" t="str">
        <x:f>IF(OR($D116="",$D116="SIN ASIGNAR",$J116=""),"",IF(COUNTIFS('EDECANES AYUDANTES'!$C:$C,$J116,'EDECANES AYUDANTES'!$F:$F,"SI")=0,"",IF(LEFT($D116,1)="D","",IF(COUNTIFS('MAPA ASIENTOS'!$D:$D,CHAR(CODE(LEFT($D116,1))+1)&amp;MID($D116,2,10),'MAPA ASIENTOS'!$E:$E,"ASIGNABLE")&gt;0,CHAR(CODE(LEFT($D116,1))+1)&amp;MID($D116,2,10),""))))</x:f>
      </x:c>
      <x:c r="O116" s="61" t="str">
        <x:f>IF($N116&lt;&gt;"","RESERVADO EDECÁN/AYUDANTE","")</x:f>
      </x:c>
      <x:c r="P116" s="165" t="str">
        <x:f>IF(COUNTIFS('EDECANES AYUDANTES'!$C:$C,$J116,'EDECANES AYUDANTES'!$F:$F,"SI")=0,"",IF($D116="SIN ASIGNAR","Autoridad sin asiento asignado.",IF(LEFT($D116,1)="D","Sin fila posterior disponible.",IF($N116="","Silla posterior no asignable.","Silla posterior reservada automáticamente."))))</x:f>
      </x:c>
      <x:c r="Q116" s="166">
        <x:f>IFERROR(MATCH(ROWS($A$2:A116),MAESTRO!$P:$P,0),"")</x:f>
        <x:v>138</x:v>
      </x:c>
    </x:row>
    <x:row r="117">
      <x:c r="A117" s="166">
        <x:f>IF($Q117="","",ROWS($A$2:A117))</x:f>
        <x:v>116</x:v>
      </x:c>
      <x:c r="B117" s="166" t="str">
        <x:f>IF(OR($D117="",$D117="SIN ASIGNAR"),"",LEFT($D117,1))</x:f>
        <x:v>A</x:v>
      </x:c>
      <x:c r="C117" s="166" t="n">
        <x:f>IF(OR($D117="",$D117="SIN ASIGNAR"),"",VALUE(MID($D117,2,10)))</x:f>
        <x:v>23</x:v>
      </x:c>
      <x:c r="D117" s="166" t="str">
        <x:f>IF($Q117="","",IF($J117="Cabrera Salazar, Fernando","A25",IF($J117="Mery, Roxana","A26",IFERROR(INDEX('MAPA ASIENTOS'!$D$2:$D$145,AGGREGATE(15,6,(ROW('MAPA ASIENTOS'!$D$2:$D$145)-ROW('MAPA ASIENTOS'!$D$2)+1)/(('MAPA ASIENTOS'!$E$2:$E$145="ASIGNABLE")*(COUNTIF($D$1:D116,'MAPA ASIENTOS'!$D$2:$D$145)=0)*(COUNTIF($N$1:N116,'MAPA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17" s="166" t="n">
        <x:f>IF($Q117="","",INDEX(MAESTRO!$A:$A,$Q117))</x:f>
        <x:v>140</x:v>
      </x:c>
      <x:c r="F117" s="166" t="n">
        <x:f>IF($Q117="","",INDEX(MAESTRO!$B:$B,$Q117))</x:f>
        <x:v>140</x:v>
      </x:c>
      <x:c r="G117" s="166" t="str">
        <x:f>IF($Q117="","",INDEX(MAESTRO!$D:$D,$Q117))</x:f>
        <x:v>OPA</x:v>
      </x:c>
      <x:c r="H117" s="166" t="str">
        <x:f>IF($Q117="","",INDEX(MAESTRO!$E:$E,$Q117))</x:f>
      </x:c>
      <x:c r="I117" s="166" t="str">
        <x:f>IF($Q117="","",INDEX(MAESTRO!$F:$F,$Q117))</x:f>
        <x:v>VIP</x:v>
      </x:c>
      <x:c r="J117" s="165" t="str">
        <x:f>IF($Q117="","",INDEX(MAESTRO!$G:$G,$Q117))</x:f>
        <x:v>Coronado, Carla</x:v>
      </x:c>
      <x:c r="K117" s="165" t="str">
        <x:f>IF($Q117="","",INDEX(MAESTRO!$L:$L,$Q117))</x:f>
        <x:v>Asesora Ministerio Consejo Directivo de Construcción Naval</x:v>
      </x:c>
      <x:c r="L117" s="166" t="str">
        <x:f>IF($Q117="","",INDEX(MAESTRO!$K:$K,$Q117))</x:f>
        <x:v>Pendiente</x:v>
      </x:c>
      <x:c r="M117" s="165" t="str">
        <x:f>IF($Q117="","",INDEX(MAESTRO!$M:$M,$Q117))</x:f>
      </x:c>
      <x:c r="N117" s="61" t="str">
        <x:f>IF(OR($D117="",$D117="SIN ASIGNAR",$J117=""),"",IF(COUNTIFS('EDECANES AYUDANTES'!$C:$C,$J117,'EDECANES AYUDANTES'!$F:$F,"SI")=0,"",IF(LEFT($D117,1)="D","",IF(COUNTIFS('MAPA ASIENTOS'!$D:$D,CHAR(CODE(LEFT($D117,1))+1)&amp;MID($D117,2,10),'MAPA ASIENTOS'!$E:$E,"ASIGNABLE")&gt;0,CHAR(CODE(LEFT($D117,1))+1)&amp;MID($D117,2,10),""))))</x:f>
      </x:c>
      <x:c r="O117" s="61" t="str">
        <x:f>IF($N117&lt;&gt;"","RESERVADO EDECÁN/AYUDANTE","")</x:f>
      </x:c>
      <x:c r="P117" s="165" t="str">
        <x:f>IF(COUNTIFS('EDECANES AYUDANTES'!$C:$C,$J117,'EDECANES AYUDANTES'!$F:$F,"SI")=0,"",IF($D117="SIN ASIGNAR","Autoridad sin asiento asignado.",IF(LEFT($D117,1)="D","Sin fila posterior disponible.",IF($N117="","Silla posterior no asignable.","Silla posterior reservada automáticamente."))))</x:f>
      </x:c>
      <x:c r="Q117" s="166">
        <x:f>IFERROR(MATCH(ROWS($A$2:A117),MAESTRO!$P:$P,0),"")</x:f>
        <x:v>141</x:v>
      </x:c>
    </x:row>
    <x:row r="118">
      <x:c r="A118" s="166">
        <x:f>IF($Q118="","",ROWS($A$2:A118))</x:f>
        <x:v>117</x:v>
      </x:c>
      <x:c r="B118" s="166" t="str">
        <x:f>IF(OR($D118="",$D118="SIN ASIGNAR"),"",LEFT($D118,1))</x:f>
        <x:v>A</x:v>
      </x:c>
      <x:c r="C118" s="166" t="n">
        <x:f>IF(OR($D118="",$D118="SIN ASIGNAR"),"",VALUE(MID($D118,2,10)))</x:f>
        <x:v>23</x:v>
      </x:c>
      <x:c r="D118" s="166" t="str">
        <x:f>IF($Q118="","",IF($J118="Cabrera Salazar, Fernando","A25",IF($J118="Mery, Roxana","A26",IFERROR(INDEX('MAPA ASIENTOS'!$D$2:$D$145,AGGREGATE(15,6,(ROW('MAPA ASIENTOS'!$D$2:$D$145)-ROW('MAPA ASIENTOS'!$D$2)+1)/(('MAPA ASIENTOS'!$E$2:$E$145="ASIGNABLE")*(COUNTIF($D$1:D117,'MAPA ASIENTOS'!$D$2:$D$145)=0)*(COUNTIF($N$1:N117,'MAPA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18" s="166" t="n">
        <x:f>IF($Q118="","",INDEX(MAESTRO!$A:$A,$Q118))</x:f>
        <x:v>141</x:v>
      </x:c>
      <x:c r="F118" s="166" t="n">
        <x:f>IF($Q118="","",INDEX(MAESTRO!$B:$B,$Q118))</x:f>
        <x:v>141</x:v>
      </x:c>
      <x:c r="G118" s="166" t="str">
        <x:f>IF($Q118="","",INDEX(MAESTRO!$D:$D,$Q118))</x:f>
        <x:v>OPA</x:v>
      </x:c>
      <x:c r="H118" s="166" t="str">
        <x:f>IF($Q118="","",INDEX(MAESTRO!$E:$E,$Q118))</x:f>
      </x:c>
      <x:c r="I118" s="166" t="str">
        <x:f>IF($Q118="","",INDEX(MAESTRO!$F:$F,$Q118))</x:f>
        <x:v>VIP</x:v>
      </x:c>
      <x:c r="J118" s="165" t="str">
        <x:f>IF($Q118="","",INDEX(MAESTRO!$G:$G,$Q118))</x:f>
        <x:v>Hentzschel, Fernando</x:v>
      </x:c>
      <x:c r="K118" s="165" t="str">
        <x:f>IF($Q118="","",INDEX(MAESTRO!$L:$L,$Q118))</x:f>
        <x:v>Gerente de Capacidades Tecnológicas Consejo Directivo de Construcción Naval</x:v>
      </x:c>
      <x:c r="L118" s="166" t="str">
        <x:f>IF($Q118="","",INDEX(MAESTRO!$K:$K,$Q118))</x:f>
        <x:v>Pendiente</x:v>
      </x:c>
      <x:c r="M118" s="165" t="str">
        <x:f>IF($Q118="","",INDEX(MAESTRO!$M:$M,$Q118))</x:f>
      </x:c>
      <x:c r="N118" s="61" t="str">
        <x:f>IF(OR($D118="",$D118="SIN ASIGNAR",$J118=""),"",IF(COUNTIFS('EDECANES AYUDANTES'!$C:$C,$J118,'EDECANES AYUDANTES'!$F:$F,"SI")=0,"",IF(LEFT($D118,1)="D","",IF(COUNTIFS('MAPA ASIENTOS'!$D:$D,CHAR(CODE(LEFT($D118,1))+1)&amp;MID($D118,2,10),'MAPA ASIENTOS'!$E:$E,"ASIGNABLE")&gt;0,CHAR(CODE(LEFT($D118,1))+1)&amp;MID($D118,2,10),""))))</x:f>
      </x:c>
      <x:c r="O118" s="61" t="str">
        <x:f>IF($N118&lt;&gt;"","RESERVADO EDECÁN/AYUDANTE","")</x:f>
      </x:c>
      <x:c r="P118" s="165" t="str">
        <x:f>IF(COUNTIFS('EDECANES AYUDANTES'!$C:$C,$J118,'EDECANES AYUDANTES'!$F:$F,"SI")=0,"",IF($D118="SIN ASIGNAR","Autoridad sin asiento asignado.",IF(LEFT($D118,1)="D","Sin fila posterior disponible.",IF($N118="","Silla posterior no asignable.","Silla posterior reservada automáticamente."))))</x:f>
      </x:c>
      <x:c r="Q118" s="166">
        <x:f>IFERROR(MATCH(ROWS($A$2:A118),MAESTRO!$P:$P,0),"")</x:f>
        <x:v>142</x:v>
      </x:c>
    </x:row>
    <x:row r="119">
      <x:c r="A119" s="166">
        <x:f>IF($Q119="","",ROWS($A$2:A119))</x:f>
        <x:v>118</x:v>
      </x:c>
      <x:c r="B119" s="166" t="str">
        <x:f>IF(OR($D119="",$D119="SIN ASIGNAR"),"",LEFT($D119,1))</x:f>
        <x:v>A</x:v>
      </x:c>
      <x:c r="C119" s="166" t="n">
        <x:f>IF(OR($D119="",$D119="SIN ASIGNAR"),"",VALUE(MID($D119,2,10)))</x:f>
        <x:v>23</x:v>
      </x:c>
      <x:c r="D119" s="166" t="str">
        <x:f>IF($Q119="","",IF($J119="Cabrera Salazar, Fernando","A25",IF($J119="Mery, Roxana","A26",IFERROR(INDEX('MAPA ASIENTOS'!$D$2:$D$145,AGGREGATE(15,6,(ROW('MAPA ASIENTOS'!$D$2:$D$145)-ROW('MAPA ASIENTOS'!$D$2)+1)/(('MAPA ASIENTOS'!$E$2:$E$145="ASIGNABLE")*(COUNTIF($D$1:D118,'MAPA ASIENTOS'!$D$2:$D$145)=0)*(COUNTIF($N$1:N118,'MAPA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19" s="166" t="n">
        <x:f>IF($Q119="","",INDEX(MAESTRO!$A:$A,$Q119))</x:f>
        <x:v>142</x:v>
      </x:c>
      <x:c r="F119" s="166" t="n">
        <x:f>IF($Q119="","",INDEX(MAESTRO!$B:$B,$Q119))</x:f>
        <x:v>142</x:v>
      </x:c>
      <x:c r="G119" s="166" t="str">
        <x:f>IF($Q119="","",INDEX(MAESTRO!$D:$D,$Q119))</x:f>
        <x:v>OPA</x:v>
      </x:c>
      <x:c r="H119" s="166" t="str">
        <x:f>IF($Q119="","",INDEX(MAESTRO!$E:$E,$Q119))</x:f>
      </x:c>
      <x:c r="I119" s="166" t="str">
        <x:f>IF($Q119="","",INDEX(MAESTRO!$F:$F,$Q119))</x:f>
        <x:v>VIP</x:v>
      </x:c>
      <x:c r="J119" s="165" t="str">
        <x:f>IF($Q119="","",INDEX(MAESTRO!$G:$G,$Q119))</x:f>
        <x:v>Von Appen, Richard</x:v>
      </x:c>
      <x:c r="K119" s="165" t="str">
        <x:f>IF($Q119="","",INDEX(MAESTRO!$L:$L,$Q119))</x:f>
        <x:v>Presidente Ultramar</x:v>
      </x:c>
      <x:c r="L119" s="166" t="str">
        <x:f>IF($Q119="","",INDEX(MAESTRO!$K:$K,$Q119))</x:f>
        <x:v>Pendiente</x:v>
      </x:c>
      <x:c r="M119" s="165" t="str">
        <x:f>IF($Q119="","",INDEX(MAESTRO!$M:$M,$Q119))</x:f>
      </x:c>
      <x:c r="N119" s="61" t="str">
        <x:f>IF(OR($D119="",$D119="SIN ASIGNAR",$J119=""),"",IF(COUNTIFS('EDECANES AYUDANTES'!$C:$C,$J119,'EDECANES AYUDANTES'!$F:$F,"SI")=0,"",IF(LEFT($D119,1)="D","",IF(COUNTIFS('MAPA ASIENTOS'!$D:$D,CHAR(CODE(LEFT($D119,1))+1)&amp;MID($D119,2,10),'MAPA ASIENTOS'!$E:$E,"ASIGNABLE")&gt;0,CHAR(CODE(LEFT($D119,1))+1)&amp;MID($D119,2,10),""))))</x:f>
      </x:c>
      <x:c r="O119" s="61" t="str">
        <x:f>IF($N119&lt;&gt;"","RESERVADO EDECÁN/AYUDANTE","")</x:f>
      </x:c>
      <x:c r="P119" s="165" t="str">
        <x:f>IF(COUNTIFS('EDECANES AYUDANTES'!$C:$C,$J119,'EDECANES AYUDANTES'!$F:$F,"SI")=0,"",IF($D119="SIN ASIGNAR","Autoridad sin asiento asignado.",IF(LEFT($D119,1)="D","Sin fila posterior disponible.",IF($N119="","Silla posterior no asignable.","Silla posterior reservada automáticamente."))))</x:f>
      </x:c>
      <x:c r="Q119" s="166">
        <x:f>IFERROR(MATCH(ROWS($A$2:A119),MAESTRO!$P:$P,0),"")</x:f>
        <x:v>143</x:v>
      </x:c>
    </x:row>
    <x:row r="120">
      <x:c r="A120" s="166">
        <x:f>IF($Q120="","",ROWS($A$2:A120))</x:f>
        <x:v>119</x:v>
      </x:c>
      <x:c r="B120" s="166" t="str">
        <x:f>IF(OR($D120="",$D120="SIN ASIGNAR"),"",LEFT($D120,1))</x:f>
        <x:v>A</x:v>
      </x:c>
      <x:c r="C120" s="166" t="n">
        <x:f>IF(OR($D120="",$D120="SIN ASIGNAR"),"",VALUE(MID($D120,2,10)))</x:f>
        <x:v>23</x:v>
      </x:c>
      <x:c r="D120" s="166" t="str">
        <x:f>IF($Q120="","",IF($J120="Cabrera Salazar, Fernando","A25",IF($J120="Mery, Roxana","A26",IFERROR(INDEX('MAPA ASIENTOS'!$D$2:$D$145,AGGREGATE(15,6,(ROW('MAPA ASIENTOS'!$D$2:$D$145)-ROW('MAPA ASIENTOS'!$D$2)+1)/(('MAPA ASIENTOS'!$E$2:$E$145="ASIGNABLE")*(COUNTIF($D$1:D119,'MAPA ASIENTOS'!$D$2:$D$145)=0)*(COUNTIF($N$1:N119,'MAPA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20" s="166" t="n">
        <x:f>IF($Q120="","",INDEX(MAESTRO!$A:$A,$Q120))</x:f>
        <x:v>143</x:v>
      </x:c>
      <x:c r="F120" s="166" t="n">
        <x:f>IF($Q120="","",INDEX(MAESTRO!$B:$B,$Q120))</x:f>
        <x:v>143</x:v>
      </x:c>
      <x:c r="G120" s="166" t="str">
        <x:f>IF($Q120="","",INDEX(MAESTRO!$D:$D,$Q120))</x:f>
        <x:v>OPA</x:v>
      </x:c>
      <x:c r="H120" s="166" t="str">
        <x:f>IF($Q120="","",INDEX(MAESTRO!$E:$E,$Q120))</x:f>
      </x:c>
      <x:c r="I120" s="166" t="str">
        <x:f>IF($Q120="","",INDEX(MAESTRO!$F:$F,$Q120))</x:f>
        <x:v>VIP</x:v>
      </x:c>
      <x:c r="J120" s="165" t="str">
        <x:f>IF($Q120="","",INDEX(MAESTRO!$G:$G,$Q120))</x:f>
        <x:v>Fernández Ruiz, Ignacio</x:v>
      </x:c>
      <x:c r="K120" s="165" t="str">
        <x:f>IF($Q120="","",INDEX(MAESTRO!$L:$L,$Q120))</x:f>
        <x:v>Directror General de Prochile</x:v>
      </x:c>
      <x:c r="L120" s="166" t="str">
        <x:f>IF($Q120="","",INDEX(MAESTRO!$K:$K,$Q120))</x:f>
        <x:v>Pendiente</x:v>
      </x:c>
      <x:c r="M120" s="165" t="str">
        <x:f>IF($Q120="","",INDEX(MAESTRO!$M:$M,$Q120))</x:f>
      </x:c>
      <x:c r="N120" s="61" t="str">
        <x:f>IF(OR($D120="",$D120="SIN ASIGNAR",$J120=""),"",IF(COUNTIFS('EDECANES AYUDANTES'!$C:$C,$J120,'EDECANES AYUDANTES'!$F:$F,"SI")=0,"",IF(LEFT($D120,1)="D","",IF(COUNTIFS('MAPA ASIENTOS'!$D:$D,CHAR(CODE(LEFT($D120,1))+1)&amp;MID($D120,2,10),'MAPA ASIENTOS'!$E:$E,"ASIGNABLE")&gt;0,CHAR(CODE(LEFT($D120,1))+1)&amp;MID($D120,2,10),""))))</x:f>
      </x:c>
      <x:c r="O120" s="61" t="str">
        <x:f>IF($N120&lt;&gt;"","RESERVADO EDECÁN/AYUDANTE","")</x:f>
      </x:c>
      <x:c r="P120" s="165" t="str">
        <x:f>IF(COUNTIFS('EDECANES AYUDANTES'!$C:$C,$J120,'EDECANES AYUDANTES'!$F:$F,"SI")=0,"",IF($D120="SIN ASIGNAR","Autoridad sin asiento asignado.",IF(LEFT($D120,1)="D","Sin fila posterior disponible.",IF($N120="","Silla posterior no asignable.","Silla posterior reservada automáticamente."))))</x:f>
      </x:c>
      <x:c r="Q120" s="166">
        <x:f>IFERROR(MATCH(ROWS($A$2:A120),MAESTRO!$P:$P,0),"")</x:f>
        <x:v>144</x:v>
      </x:c>
    </x:row>
    <x:row r="121">
      <x:c r="A121" s="166">
        <x:f>IF($Q121="","",ROWS($A$2:A121))</x:f>
        <x:v>120</x:v>
      </x:c>
      <x:c r="B121" s="166" t="str">
        <x:f>IF(OR($D121="",$D121="SIN ASIGNAR"),"",LEFT($D121,1))</x:f>
        <x:v>A</x:v>
      </x:c>
      <x:c r="C121" s="166" t="n">
        <x:f>IF(OR($D121="",$D121="SIN ASIGNAR"),"",VALUE(MID($D121,2,10)))</x:f>
        <x:v>23</x:v>
      </x:c>
      <x:c r="D121" s="166" t="str">
        <x:f>IF($Q121="","",IF($J121="Cabrera Salazar, Fernando","A25",IF($J121="Mery, Roxana","A26",IFERROR(INDEX('MAPA ASIENTOS'!$D$2:$D$145,AGGREGATE(15,6,(ROW('MAPA ASIENTOS'!$D$2:$D$145)-ROW('MAPA ASIENTOS'!$D$2)+1)/(('MAPA ASIENTOS'!$E$2:$E$145="ASIGNABLE")*(COUNTIF($D$1:D120,'MAPA ASIENTOS'!$D$2:$D$145)=0)*(COUNTIF($N$1:N120,'MAPA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21" s="166" t="n">
        <x:f>IF($Q121="","",INDEX(MAESTRO!$A:$A,$Q121))</x:f>
        <x:v>145</x:v>
      </x:c>
      <x:c r="F121" s="166" t="n">
        <x:f>IF($Q121="","",INDEX(MAESTRO!$B:$B,$Q121))</x:f>
        <x:v>145</x:v>
      </x:c>
      <x:c r="G121" s="166" t="str">
        <x:f>IF($Q121="","",INDEX(MAESTRO!$D:$D,$Q121))</x:f>
        <x:v>OPA</x:v>
      </x:c>
      <x:c r="H121" s="166" t="str">
        <x:f>IF($Q121="","",INDEX(MAESTRO!$E:$E,$Q121))</x:f>
      </x:c>
      <x:c r="I121" s="166" t="str">
        <x:f>IF($Q121="","",INDEX(MAESTRO!$F:$F,$Q121))</x:f>
        <x:v>VIP</x:v>
      </x:c>
      <x:c r="J121" s="165" t="str">
        <x:f>IF($Q121="","",INDEX(MAESTRO!$G:$G,$Q121))</x:f>
        <x:v>Gómez, José Pablo</x:v>
      </x:c>
      <x:c r="K121" s="165" t="str">
        <x:f>IF($Q121="","",INDEX(MAESTRO!$L:$L,$Q121))</x:f>
        <x:v>Dirección de Presupuesto</x:v>
      </x:c>
      <x:c r="L121" s="166" t="str">
        <x:f>IF($Q121="","",INDEX(MAESTRO!$K:$K,$Q121))</x:f>
        <x:v>Pendiente</x:v>
      </x:c>
      <x:c r="M121" s="165" t="str">
        <x:f>IF($Q121="","",INDEX(MAESTRO!$M:$M,$Q121))</x:f>
      </x:c>
      <x:c r="N121" s="61" t="str">
        <x:f>IF(OR($D121="",$D121="SIN ASIGNAR",$J121=""),"",IF(COUNTIFS('EDECANES AYUDANTES'!$C:$C,$J121,'EDECANES AYUDANTES'!$F:$F,"SI")=0,"",IF(LEFT($D121,1)="D","",IF(COUNTIFS('MAPA ASIENTOS'!$D:$D,CHAR(CODE(LEFT($D121,1))+1)&amp;MID($D121,2,10),'MAPA ASIENTOS'!$E:$E,"ASIGNABLE")&gt;0,CHAR(CODE(LEFT($D121,1))+1)&amp;MID($D121,2,10),""))))</x:f>
      </x:c>
      <x:c r="O121" s="61" t="str">
        <x:f>IF($N121&lt;&gt;"","RESERVADO EDECÁN/AYUDANTE","")</x:f>
      </x:c>
      <x:c r="P121" s="165" t="str">
        <x:f>IF(COUNTIFS('EDECANES AYUDANTES'!$C:$C,$J121,'EDECANES AYUDANTES'!$F:$F,"SI")=0,"",IF($D121="SIN ASIGNAR","Autoridad sin asiento asignado.",IF(LEFT($D121,1)="D","Sin fila posterior disponible.",IF($N121="","Silla posterior no asignable.","Silla posterior reservada automáticamente."))))</x:f>
      </x:c>
      <x:c r="Q121" s="166">
        <x:f>IFERROR(MATCH(ROWS($A$2:A121),MAESTRO!$P:$P,0),"")</x:f>
        <x:v>146</x:v>
      </x:c>
    </x:row>
    <x:row r="122">
      <x:c r="A122" s="166">
        <x:f>IF($Q122="","",ROWS($A$2:A122))</x:f>
        <x:v>121</x:v>
      </x:c>
      <x:c r="B122" s="166" t="str">
        <x:f>IF(OR($D122="",$D122="SIN ASIGNAR"),"",LEFT($D122,1))</x:f>
        <x:v>A</x:v>
      </x:c>
      <x:c r="C122" s="166" t="n">
        <x:f>IF(OR($D122="",$D122="SIN ASIGNAR"),"",VALUE(MID($D122,2,10)))</x:f>
        <x:v>23</x:v>
      </x:c>
      <x:c r="D122" s="166" t="str">
        <x:f>IF($Q122="","",IF($J122="Cabrera Salazar, Fernando","A25",IF($J122="Mery, Roxana","A26",IFERROR(INDEX('MAPA ASIENTOS'!$D$2:$D$145,AGGREGATE(15,6,(ROW('MAPA ASIENTOS'!$D$2:$D$145)-ROW('MAPA ASIENTOS'!$D$2)+1)/(('MAPA ASIENTOS'!$E$2:$E$145="ASIGNABLE")*(COUNTIF($D$1:D121,'MAPA ASIENTOS'!$D$2:$D$145)=0)*(COUNTIF($N$1:N121,'MAPA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22" s="166" t="n">
        <x:f>IF($Q122="","",INDEX(MAESTRO!$A:$A,$Q122))</x:f>
        <x:v>146</x:v>
      </x:c>
      <x:c r="F122" s="166" t="n">
        <x:f>IF($Q122="","",INDEX(MAESTRO!$B:$B,$Q122))</x:f>
        <x:v>146</x:v>
      </x:c>
      <x:c r="G122" s="166" t="str">
        <x:f>IF($Q122="","",INDEX(MAESTRO!$D:$D,$Q122))</x:f>
        <x:v>OPA</x:v>
      </x:c>
      <x:c r="H122" s="166" t="str">
        <x:f>IF($Q122="","",INDEX(MAESTRO!$E:$E,$Q122))</x:f>
        <x:v>Sr.</x:v>
      </x:c>
      <x:c r="I122" s="166" t="str">
        <x:f>IF($Q122="","",INDEX(MAESTRO!$F:$F,$Q122))</x:f>
        <x:v>VIP</x:v>
      </x:c>
      <x:c r="J122" s="165" t="str">
        <x:f>IF($Q122="","",INDEX(MAESTRO!$G:$G,$Q122))</x:f>
        <x:v>Llodrá Vial, José Ignacio</x:v>
      </x:c>
      <x:c r="K122" s="165" t="str">
        <x:f>IF($Q122="","",INDEX(MAESTRO!$L:$L,$Q122))</x:f>
        <x:v>Subdirector de Racionalización y Función Pública</x:v>
      </x:c>
      <x:c r="L122" s="166" t="str">
        <x:f>IF($Q122="","",INDEX(MAESTRO!$K:$K,$Q122))</x:f>
        <x:v>Pendiente</x:v>
      </x:c>
      <x:c r="M122" s="165" t="str">
        <x:f>IF($Q122="","",INDEX(MAESTRO!$M:$M,$Q122))</x:f>
      </x:c>
      <x:c r="N122" s="61" t="str">
        <x:f>IF(OR($D122="",$D122="SIN ASIGNAR",$J122=""),"",IF(COUNTIFS('EDECANES AYUDANTES'!$C:$C,$J122,'EDECANES AYUDANTES'!$F:$F,"SI")=0,"",IF(LEFT($D122,1)="D","",IF(COUNTIFS('MAPA ASIENTOS'!$D:$D,CHAR(CODE(LEFT($D122,1))+1)&amp;MID($D122,2,10),'MAPA ASIENTOS'!$E:$E,"ASIGNABLE")&gt;0,CHAR(CODE(LEFT($D122,1))+1)&amp;MID($D122,2,10),""))))</x:f>
      </x:c>
      <x:c r="O122" s="61" t="str">
        <x:f>IF($N122&lt;&gt;"","RESERVADO EDECÁN/AYUDANTE","")</x:f>
      </x:c>
      <x:c r="P122" s="165" t="str">
        <x:f>IF(COUNTIFS('EDECANES AYUDANTES'!$C:$C,$J122,'EDECANES AYUDANTES'!$F:$F,"SI")=0,"",IF($D122="SIN ASIGNAR","Autoridad sin asiento asignado.",IF(LEFT($D122,1)="D","Sin fila posterior disponible.",IF($N122="","Silla posterior no asignable.","Silla posterior reservada automáticamente."))))</x:f>
      </x:c>
      <x:c r="Q122" s="166">
        <x:f>IFERROR(MATCH(ROWS($A$2:A122),MAESTRO!$P:$P,0),"")</x:f>
        <x:v>147</x:v>
      </x:c>
    </x:row>
    <x:row r="123">
      <x:c r="A123" s="166">
        <x:f>IF($Q123="","",ROWS($A$2:A123))</x:f>
        <x:v>122</x:v>
      </x:c>
      <x:c r="B123" s="166" t="str">
        <x:f>IF(OR($D123="",$D123="SIN ASIGNAR"),"",LEFT($D123,1))</x:f>
        <x:v>A</x:v>
      </x:c>
      <x:c r="C123" s="166" t="n">
        <x:f>IF(OR($D123="",$D123="SIN ASIGNAR"),"",VALUE(MID($D123,2,10)))</x:f>
        <x:v>23</x:v>
      </x:c>
      <x:c r="D123" s="166" t="str">
        <x:f>IF($Q123="","",IF($J123="Cabrera Salazar, Fernando","A25",IF($J123="Mery, Roxana","A26",IFERROR(INDEX('MAPA ASIENTOS'!$D$2:$D$145,AGGREGATE(15,6,(ROW('MAPA ASIENTOS'!$D$2:$D$145)-ROW('MAPA ASIENTOS'!$D$2)+1)/(('MAPA ASIENTOS'!$E$2:$E$145="ASIGNABLE")*(COUNTIF($D$1:D122,'MAPA ASIENTOS'!$D$2:$D$145)=0)*(COUNTIF($N$1:N122,'MAPA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23" s="166" t="n">
        <x:f>IF($Q123="","",INDEX(MAESTRO!$A:$A,$Q123))</x:f>
        <x:v>147</x:v>
      </x:c>
      <x:c r="F123" s="166" t="n">
        <x:f>IF($Q123="","",INDEX(MAESTRO!$B:$B,$Q123))</x:f>
        <x:v>147</x:v>
      </x:c>
      <x:c r="G123" s="166" t="str">
        <x:f>IF($Q123="","",INDEX(MAESTRO!$D:$D,$Q123))</x:f>
        <x:v>OPA</x:v>
      </x:c>
      <x:c r="H123" s="166" t="str">
        <x:f>IF($Q123="","",INDEX(MAESTRO!$E:$E,$Q123))</x:f>
        <x:v>Sr.</x:v>
      </x:c>
      <x:c r="I123" s="166" t="str">
        <x:f>IF($Q123="","",INDEX(MAESTRO!$F:$F,$Q123))</x:f>
        <x:v>VIP</x:v>
      </x:c>
      <x:c r="J123" s="165" t="str">
        <x:f>IF($Q123="","",INDEX(MAESTRO!$G:$G,$Q123))</x:f>
        <x:v>López Lara, Andrés</x:v>
      </x:c>
      <x:c r="K123" s="165" t="str">
        <x:f>IF($Q123="","",INDEX(MAESTRO!$L:$L,$Q123))</x:f>
        <x:v>Director Instituto Antártico Chileno</x:v>
      </x:c>
      <x:c r="L123" s="166" t="str">
        <x:f>IF($Q123="","",INDEX(MAESTRO!$K:$K,$Q123))</x:f>
        <x:v>Pendiente</x:v>
      </x:c>
      <x:c r="M123" s="165" t="str">
        <x:f>IF($Q123="","",INDEX(MAESTRO!$M:$M,$Q123))</x:f>
      </x:c>
      <x:c r="N123" s="61" t="str">
        <x:f>IF(OR($D123="",$D123="SIN ASIGNAR",$J123=""),"",IF(COUNTIFS('EDECANES AYUDANTES'!$C:$C,$J123,'EDECANES AYUDANTES'!$F:$F,"SI")=0,"",IF(LEFT($D123,1)="D","",IF(COUNTIFS('MAPA ASIENTOS'!$D:$D,CHAR(CODE(LEFT($D123,1))+1)&amp;MID($D123,2,10),'MAPA ASIENTOS'!$E:$E,"ASIGNABLE")&gt;0,CHAR(CODE(LEFT($D123,1))+1)&amp;MID($D123,2,10),""))))</x:f>
      </x:c>
      <x:c r="O123" s="61" t="str">
        <x:f>IF($N123&lt;&gt;"","RESERVADO EDECÁN/AYUDANTE","")</x:f>
      </x:c>
      <x:c r="P123" s="165" t="str">
        <x:f>IF(COUNTIFS('EDECANES AYUDANTES'!$C:$C,$J123,'EDECANES AYUDANTES'!$F:$F,"SI")=0,"",IF($D123="SIN ASIGNAR","Autoridad sin asiento asignado.",IF(LEFT($D123,1)="D","Sin fila posterior disponible.",IF($N123="","Silla posterior no asignable.","Silla posterior reservada automáticamente."))))</x:f>
      </x:c>
      <x:c r="Q123" s="166">
        <x:f>IFERROR(MATCH(ROWS($A$2:A123),MAESTRO!$P:$P,0),"")</x:f>
        <x:v>148</x:v>
      </x:c>
    </x:row>
    <x:row r="124">
      <x:c r="A124" s="166">
        <x:f>IF($Q124="","",ROWS($A$2:A124))</x:f>
        <x:v>123</x:v>
      </x:c>
      <x:c r="B124" s="166" t="str">
        <x:f>IF(OR($D124="",$D124="SIN ASIGNAR"),"",LEFT($D124,1))</x:f>
        <x:v>A</x:v>
      </x:c>
      <x:c r="C124" s="166" t="n">
        <x:f>IF(OR($D124="",$D124="SIN ASIGNAR"),"",VALUE(MID($D124,2,10)))</x:f>
        <x:v>23</x:v>
      </x:c>
      <x:c r="D124" s="166" t="str">
        <x:f>IF($Q124="","",IF($J124="Cabrera Salazar, Fernando","A25",IF($J124="Mery, Roxana","A26",IFERROR(INDEX('MAPA ASIENTOS'!$D$2:$D$145,AGGREGATE(15,6,(ROW('MAPA ASIENTOS'!$D$2:$D$145)-ROW('MAPA ASIENTOS'!$D$2)+1)/(('MAPA ASIENTOS'!$E$2:$E$145="ASIGNABLE")*(COUNTIF($D$1:D123,'MAPA ASIENTOS'!$D$2:$D$145)=0)*(COUNTIF($N$1:N123,'MAPA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24" s="166" t="n">
        <x:f>IF($Q124="","",INDEX(MAESTRO!$A:$A,$Q124))</x:f>
        <x:v>149</x:v>
      </x:c>
      <x:c r="F124" s="166" t="n">
        <x:f>IF($Q124="","",INDEX(MAESTRO!$B:$B,$Q124))</x:f>
        <x:v>149</x:v>
      </x:c>
      <x:c r="G124" s="166" t="str">
        <x:f>IF($Q124="","",INDEX(MAESTRO!$D:$D,$Q124))</x:f>
        <x:v>OPA</x:v>
      </x:c>
      <x:c r="H124" s="166" t="str">
        <x:f>IF($Q124="","",INDEX(MAESTRO!$E:$E,$Q124))</x:f>
      </x:c>
      <x:c r="I124" s="166" t="str">
        <x:f>IF($Q124="","",INDEX(MAESTRO!$F:$F,$Q124))</x:f>
        <x:v>VIP</x:v>
      </x:c>
      <x:c r="J124" s="165" t="str">
        <x:f>IF($Q124="","",INDEX(MAESTRO!$G:$G,$Q124))</x:f>
        <x:v>Ebensberger, Eduardo</x:v>
      </x:c>
      <x:c r="K124" s="165" t="str">
        <x:f>IF($Q124="","",INDEX(MAESTRO!$L:$L,$Q124))</x:f>
        <x:v>Banco Chile</x:v>
      </x:c>
      <x:c r="L124" s="166" t="str">
        <x:f>IF($Q124="","",INDEX(MAESTRO!$K:$K,$Q124))</x:f>
        <x:v>Pendiente</x:v>
      </x:c>
      <x:c r="M124" s="165" t="str">
        <x:f>IF($Q124="","",INDEX(MAESTRO!$M:$M,$Q124))</x:f>
      </x:c>
      <x:c r="N124" s="61" t="str">
        <x:f>IF(OR($D124="",$D124="SIN ASIGNAR",$J124=""),"",IF(COUNTIFS('EDECANES AYUDANTES'!$C:$C,$J124,'EDECANES AYUDANTES'!$F:$F,"SI")=0,"",IF(LEFT($D124,1)="D","",IF(COUNTIFS('MAPA ASIENTOS'!$D:$D,CHAR(CODE(LEFT($D124,1))+1)&amp;MID($D124,2,10),'MAPA ASIENTOS'!$E:$E,"ASIGNABLE")&gt;0,CHAR(CODE(LEFT($D124,1))+1)&amp;MID($D124,2,10),""))))</x:f>
      </x:c>
      <x:c r="O124" s="61" t="str">
        <x:f>IF($N124&lt;&gt;"","RESERVADO EDECÁN/AYUDANTE","")</x:f>
      </x:c>
      <x:c r="P124" s="165" t="str">
        <x:f>IF(COUNTIFS('EDECANES AYUDANTES'!$C:$C,$J124,'EDECANES AYUDANTES'!$F:$F,"SI")=0,"",IF($D124="SIN ASIGNAR","Autoridad sin asiento asignado.",IF(LEFT($D124,1)="D","Sin fila posterior disponible.",IF($N124="","Silla posterior no asignable.","Silla posterior reservada automáticamente."))))</x:f>
      </x:c>
      <x:c r="Q124" s="166">
        <x:f>IFERROR(MATCH(ROWS($A$2:A124),MAESTRO!$P:$P,0),"")</x:f>
        <x:v>150</x:v>
      </x:c>
    </x:row>
    <x:row r="125">
      <x:c r="A125" s="166">
        <x:f>IF($Q125="","",ROWS($A$2:A125))</x:f>
        <x:v>124</x:v>
      </x:c>
      <x:c r="B125" s="166" t="str">
        <x:f>IF(OR($D125="",$D125="SIN ASIGNAR"),"",LEFT($D125,1))</x:f>
        <x:v>A</x:v>
      </x:c>
      <x:c r="C125" s="166" t="n">
        <x:f>IF(OR($D125="",$D125="SIN ASIGNAR"),"",VALUE(MID($D125,2,10)))</x:f>
        <x:v>23</x:v>
      </x:c>
      <x:c r="D125" s="166" t="str">
        <x:f>IF($Q125="","",IF($J125="Cabrera Salazar, Fernando","A25",IF($J125="Mery, Roxana","A26",IFERROR(INDEX('MAPA ASIENTOS'!$D$2:$D$145,AGGREGATE(15,6,(ROW('MAPA ASIENTOS'!$D$2:$D$145)-ROW('MAPA ASIENTOS'!$D$2)+1)/(('MAPA ASIENTOS'!$E$2:$E$145="ASIGNABLE")*(COUNTIF($D$1:D124,'MAPA ASIENTOS'!$D$2:$D$145)=0)*(COUNTIF($N$1:N124,'MAPA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25" s="166" t="n">
        <x:f>IF($Q125="","",INDEX(MAESTRO!$A:$A,$Q125))</x:f>
        <x:v>152</x:v>
      </x:c>
      <x:c r="F125" s="166" t="n">
        <x:f>IF($Q125="","",INDEX(MAESTRO!$B:$B,$Q125))</x:f>
        <x:v>152</x:v>
      </x:c>
      <x:c r="G125" s="166" t="str">
        <x:f>IF($Q125="","",INDEX(MAESTRO!$D:$D,$Q125))</x:f>
        <x:v>OPA</x:v>
      </x:c>
      <x:c r="H125" s="166" t="str">
        <x:f>IF($Q125="","",INDEX(MAESTRO!$E:$E,$Q125))</x:f>
      </x:c>
      <x:c r="I125" s="166" t="str">
        <x:f>IF($Q125="","",INDEX(MAESTRO!$F:$F,$Q125))</x:f>
        <x:v>VIP</x:v>
      </x:c>
      <x:c r="J125" s="165" t="str">
        <x:f>IF($Q125="","",INDEX(MAESTRO!$G:$G,$Q125))</x:f>
        <x:v>Trautmann, Andrés</x:v>
      </x:c>
      <x:c r="K125" s="165" t="str">
        <x:f>IF($Q125="","",INDEX(MAESTRO!$L:$L,$Q125))</x:f>
        <x:v>Banco Santander</x:v>
      </x:c>
      <x:c r="L125" s="166" t="str">
        <x:f>IF($Q125="","",INDEX(MAESTRO!$K:$K,$Q125))</x:f>
        <x:v>Pendiente</x:v>
      </x:c>
      <x:c r="M125" s="165" t="str">
        <x:f>IF($Q125="","",INDEX(MAESTRO!$M:$M,$Q125))</x:f>
      </x:c>
      <x:c r="N125" s="61" t="str">
        <x:f>IF(OR($D125="",$D125="SIN ASIGNAR",$J125=""),"",IF(COUNTIFS('EDECANES AYUDANTES'!$C:$C,$J125,'EDECANES AYUDANTES'!$F:$F,"SI")=0,"",IF(LEFT($D125,1)="D","",IF(COUNTIFS('MAPA ASIENTOS'!$D:$D,CHAR(CODE(LEFT($D125,1))+1)&amp;MID($D125,2,10),'MAPA ASIENTOS'!$E:$E,"ASIGNABLE")&gt;0,CHAR(CODE(LEFT($D125,1))+1)&amp;MID($D125,2,10),""))))</x:f>
      </x:c>
      <x:c r="O125" s="61" t="str">
        <x:f>IF($N125&lt;&gt;"","RESERVADO EDECÁN/AYUDANTE","")</x:f>
      </x:c>
      <x:c r="P125" s="165" t="str">
        <x:f>IF(COUNTIFS('EDECANES AYUDANTES'!$C:$C,$J125,'EDECANES AYUDANTES'!$F:$F,"SI")=0,"",IF($D125="SIN ASIGNAR","Autoridad sin asiento asignado.",IF(LEFT($D125,1)="D","Sin fila posterior disponible.",IF($N125="","Silla posterior no asignable.","Silla posterior reservada automáticamente."))))</x:f>
      </x:c>
      <x:c r="Q125" s="166">
        <x:f>IFERROR(MATCH(ROWS($A$2:A125),MAESTRO!$P:$P,0),"")</x:f>
        <x:v>153</x:v>
      </x:c>
    </x:row>
    <x:row r="126">
      <x:c r="A126" s="166">
        <x:f>IF($Q126="","",ROWS($A$2:A126))</x:f>
        <x:v>125</x:v>
      </x:c>
      <x:c r="B126" s="166" t="str">
        <x:f>IF(OR($D126="",$D126="SIN ASIGNAR"),"",LEFT($D126,1))</x:f>
        <x:v>A</x:v>
      </x:c>
      <x:c r="C126" s="166" t="n">
        <x:f>IF(OR($D126="",$D126="SIN ASIGNAR"),"",VALUE(MID($D126,2,10)))</x:f>
        <x:v>23</x:v>
      </x:c>
      <x:c r="D126" s="166" t="str">
        <x:f>IF($Q126="","",IF($J126="Cabrera Salazar, Fernando","A25",IF($J126="Mery, Roxana","A26",IFERROR(INDEX('MAPA ASIENTOS'!$D$2:$D$145,AGGREGATE(15,6,(ROW('MAPA ASIENTOS'!$D$2:$D$145)-ROW('MAPA ASIENTOS'!$D$2)+1)/(('MAPA ASIENTOS'!$E$2:$E$145="ASIGNABLE")*(COUNTIF($D$1:D125,'MAPA ASIENTOS'!$D$2:$D$145)=0)*(COUNTIF($N$1:N125,'MAPA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26" s="166" t="n">
        <x:f>IF($Q126="","",INDEX(MAESTRO!$A:$A,$Q126))</x:f>
        <x:v>153</x:v>
      </x:c>
      <x:c r="F126" s="166" t="n">
        <x:f>IF($Q126="","",INDEX(MAESTRO!$B:$B,$Q126))</x:f>
        <x:v>153</x:v>
      </x:c>
      <x:c r="G126" s="166" t="str">
        <x:f>IF($Q126="","",INDEX(MAESTRO!$D:$D,$Q126))</x:f>
        <x:v>OPA</x:v>
      </x:c>
      <x:c r="H126" s="166" t="str">
        <x:f>IF($Q126="","",INDEX(MAESTRO!$E:$E,$Q126))</x:f>
        <x:v>Ministro</x:v>
      </x:c>
      <x:c r="I126" s="166" t="str">
        <x:f>IF($Q126="","",INDEX(MAESTRO!$F:$F,$Q126))</x:f>
        <x:v>VIP</x:v>
      </x:c>
      <x:c r="J126" s="165" t="str">
        <x:f>IF($Q126="","",INDEX(MAESTRO!$G:$G,$Q126))</x:f>
        <x:v>Coopman Corral, Javier</x:v>
      </x:c>
      <x:c r="K126" s="165" t="str">
        <x:f>IF($Q126="","",INDEX(MAESTRO!$L:$L,$Q126))</x:f>
        <x:v>Jefe Gabinete Ministro de Defensa</x:v>
      </x:c>
      <x:c r="L126" s="166" t="str">
        <x:f>IF($Q126="","",INDEX(MAESTRO!$K:$K,$Q126))</x:f>
        <x:v>Pendiente</x:v>
      </x:c>
      <x:c r="M126" s="165" t="str">
        <x:f>IF($Q126="","",INDEX(MAESTRO!$M:$M,$Q126))</x:f>
      </x:c>
      <x:c r="N126" s="61" t="str">
        <x:f>IF(OR($D126="",$D126="SIN ASIGNAR",$J126=""),"",IF(COUNTIFS('EDECANES AYUDANTES'!$C:$C,$J126,'EDECANES AYUDANTES'!$F:$F,"SI")=0,"",IF(LEFT($D126,1)="D","",IF(COUNTIFS('MAPA ASIENTOS'!$D:$D,CHAR(CODE(LEFT($D126,1))+1)&amp;MID($D126,2,10),'MAPA ASIENTOS'!$E:$E,"ASIGNABLE")&gt;0,CHAR(CODE(LEFT($D126,1))+1)&amp;MID($D126,2,10),""))))</x:f>
      </x:c>
      <x:c r="O126" s="61" t="str">
        <x:f>IF($N126&lt;&gt;"","RESERVADO EDECÁN/AYUDANTE","")</x:f>
      </x:c>
      <x:c r="P126" s="165" t="str">
        <x:f>IF(COUNTIFS('EDECANES AYUDANTES'!$C:$C,$J126,'EDECANES AYUDANTES'!$F:$F,"SI")=0,"",IF($D126="SIN ASIGNAR","Autoridad sin asiento asignado.",IF(LEFT($D126,1)="D","Sin fila posterior disponible.",IF($N126="","Silla posterior no asignable.","Silla posterior reservada automáticamente."))))</x:f>
      </x:c>
      <x:c r="Q126" s="166">
        <x:f>IFERROR(MATCH(ROWS($A$2:A126),MAESTRO!$P:$P,0),"")</x:f>
        <x:v>154</x:v>
      </x:c>
    </x:row>
    <x:row r="127">
      <x:c r="A127" s="166">
        <x:f>IF($Q127="","",ROWS($A$2:A127))</x:f>
        <x:v>126</x:v>
      </x:c>
      <x:c r="B127" s="166" t="str">
        <x:f>IF(OR($D127="",$D127="SIN ASIGNAR"),"",LEFT($D127,1))</x:f>
        <x:v>A</x:v>
      </x:c>
      <x:c r="C127" s="166" t="n">
        <x:f>IF(OR($D127="",$D127="SIN ASIGNAR"),"",VALUE(MID($D127,2,10)))</x:f>
        <x:v>23</x:v>
      </x:c>
      <x:c r="D127" s="166" t="str">
        <x:f>IF($Q127="","",IF($J127="Cabrera Salazar, Fernando","A25",IF($J127="Mery, Roxana","A26",IFERROR(INDEX('MAPA ASIENTOS'!$D$2:$D$145,AGGREGATE(15,6,(ROW('MAPA ASIENTOS'!$D$2:$D$145)-ROW('MAPA ASIENTOS'!$D$2)+1)/(('MAPA ASIENTOS'!$E$2:$E$145="ASIGNABLE")*(COUNTIF($D$1:D126,'MAPA ASIENTOS'!$D$2:$D$145)=0)*(COUNTIF($N$1:N126,'MAPA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27" s="166" t="n">
        <x:f>IF($Q127="","",INDEX(MAESTRO!$A:$A,$Q127))</x:f>
        <x:v>154</x:v>
      </x:c>
      <x:c r="F127" s="166" t="n">
        <x:f>IF($Q127="","",INDEX(MAESTRO!$B:$B,$Q127))</x:f>
        <x:v>154</x:v>
      </x:c>
      <x:c r="G127" s="166" t="str">
        <x:f>IF($Q127="","",INDEX(MAESTRO!$D:$D,$Q127))</x:f>
        <x:v>OPA</x:v>
      </x:c>
      <x:c r="H127" s="166" t="str">
        <x:f>IF($Q127="","",INDEX(MAESTRO!$E:$E,$Q127))</x:f>
        <x:v>Subsecretario</x:v>
      </x:c>
      <x:c r="I127" s="166" t="str">
        <x:f>IF($Q127="","",INDEX(MAESTRO!$F:$F,$Q127))</x:f>
        <x:v>VIP</x:v>
      </x:c>
      <x:c r="J127" s="165" t="str">
        <x:f>IF($Q127="","",INDEX(MAESTRO!$G:$G,$Q127))</x:f>
        <x:v>Carvajal Madariaga, Bárbara</x:v>
      </x:c>
      <x:c r="K127" s="165" t="str">
        <x:f>IF($Q127="","",INDEX(MAESTRO!$L:$L,$Q127))</x:f>
        <x:v>Jefa de Gabinete Subsecretario para las FF.AA.</x:v>
      </x:c>
      <x:c r="L127" s="166" t="str">
        <x:f>IF($Q127="","",INDEX(MAESTRO!$K:$K,$Q127))</x:f>
        <x:v>Pendiente</x:v>
      </x:c>
      <x:c r="M127" s="165" t="str">
        <x:f>IF($Q127="","",INDEX(MAESTRO!$M:$M,$Q127))</x:f>
      </x:c>
      <x:c r="N127" s="61" t="str">
        <x:f>IF(OR($D127="",$D127="SIN ASIGNAR",$J127=""),"",IF(COUNTIFS('EDECANES AYUDANTES'!$C:$C,$J127,'EDECANES AYUDANTES'!$F:$F,"SI")=0,"",IF(LEFT($D127,1)="D","",IF(COUNTIFS('MAPA ASIENTOS'!$D:$D,CHAR(CODE(LEFT($D127,1))+1)&amp;MID($D127,2,10),'MAPA ASIENTOS'!$E:$E,"ASIGNABLE")&gt;0,CHAR(CODE(LEFT($D127,1))+1)&amp;MID($D127,2,10),""))))</x:f>
      </x:c>
      <x:c r="O127" s="61" t="str">
        <x:f>IF($N127&lt;&gt;"","RESERVADO EDECÁN/AYUDANTE","")</x:f>
      </x:c>
      <x:c r="P127" s="165" t="str">
        <x:f>IF(COUNTIFS('EDECANES AYUDANTES'!$C:$C,$J127,'EDECANES AYUDANTES'!$F:$F,"SI")=0,"",IF($D127="SIN ASIGNAR","Autoridad sin asiento asignado.",IF(LEFT($D127,1)="D","Sin fila posterior disponible.",IF($N127="","Silla posterior no asignable.","Silla posterior reservada automáticamente."))))</x:f>
      </x:c>
      <x:c r="Q127" s="166">
        <x:f>IFERROR(MATCH(ROWS($A$2:A127),MAESTRO!$P:$P,0),"")</x:f>
        <x:v>155</x:v>
      </x:c>
    </x:row>
    <x:row r="128">
      <x:c r="A128" s="166">
        <x:f>IF($Q128="","",ROWS($A$2:A128))</x:f>
        <x:v>127</x:v>
      </x:c>
      <x:c r="B128" s="166" t="str">
        <x:f>IF(OR($D128="",$D128="SIN ASIGNAR"),"",LEFT($D128,1))</x:f>
        <x:v>A</x:v>
      </x:c>
      <x:c r="C128" s="166" t="n">
        <x:f>IF(OR($D128="",$D128="SIN ASIGNAR"),"",VALUE(MID($D128,2,10)))</x:f>
        <x:v>23</x:v>
      </x:c>
      <x:c r="D128" s="166" t="str">
        <x:f>IF($Q128="","",IF($J128="Cabrera Salazar, Fernando","A25",IF($J128="Mery, Roxana","A26",IFERROR(INDEX('MAPA ASIENTOS'!$D$2:$D$145,AGGREGATE(15,6,(ROW('MAPA ASIENTOS'!$D$2:$D$145)-ROW('MAPA ASIENTOS'!$D$2)+1)/(('MAPA ASIENTOS'!$E$2:$E$145="ASIGNABLE")*(COUNTIF($D$1:D127,'MAPA ASIENTOS'!$D$2:$D$145)=0)*(COUNTIF($N$1:N127,'MAPA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28" s="166" t="n">
        <x:f>IF($Q128="","",INDEX(MAESTRO!$A:$A,$Q128))</x:f>
        <x:v>155</x:v>
      </x:c>
      <x:c r="F128" s="166" t="n">
        <x:f>IF($Q128="","",INDEX(MAESTRO!$B:$B,$Q128))</x:f>
        <x:v>155</x:v>
      </x:c>
      <x:c r="G128" s="166" t="str">
        <x:f>IF($Q128="","",INDEX(MAESTRO!$D:$D,$Q128))</x:f>
        <x:v>OPA</x:v>
      </x:c>
      <x:c r="H128" s="166" t="str">
        <x:f>IF($Q128="","",INDEX(MAESTRO!$E:$E,$Q128))</x:f>
        <x:v>Subsecretario</x:v>
      </x:c>
      <x:c r="I128" s="166" t="str">
        <x:f>IF($Q128="","",INDEX(MAESTRO!$F:$F,$Q128))</x:f>
        <x:v>VIP</x:v>
      </x:c>
      <x:c r="J128" s="165" t="str">
        <x:f>IF($Q128="","",INDEX(MAESTRO!$G:$G,$Q128))</x:f>
        <x:v>Lira, Pablo</x:v>
      </x:c>
      <x:c r="K128" s="165" t="str">
        <x:f>IF($Q128="","",INDEX(MAESTRO!$L:$L,$Q128))</x:f>
        <x:v>Jefe Gabinete Subsecretario de Defensa</x:v>
      </x:c>
      <x:c r="L128" s="166" t="str">
        <x:f>IF($Q128="","",INDEX(MAESTRO!$K:$K,$Q128))</x:f>
        <x:v>Pendiente</x:v>
      </x:c>
      <x:c r="M128" s="165" t="str">
        <x:f>IF($Q128="","",INDEX(MAESTRO!$M:$M,$Q128))</x:f>
      </x:c>
      <x:c r="N128" s="61" t="str">
        <x:f>IF(OR($D128="",$D128="SIN ASIGNAR",$J128=""),"",IF(COUNTIFS('EDECANES AYUDANTES'!$C:$C,$J128,'EDECANES AYUDANTES'!$F:$F,"SI")=0,"",IF(LEFT($D128,1)="D","",IF(COUNTIFS('MAPA ASIENTOS'!$D:$D,CHAR(CODE(LEFT($D128,1))+1)&amp;MID($D128,2,10),'MAPA ASIENTOS'!$E:$E,"ASIGNABLE")&gt;0,CHAR(CODE(LEFT($D128,1))+1)&amp;MID($D128,2,10),""))))</x:f>
      </x:c>
      <x:c r="O128" s="61" t="str">
        <x:f>IF($N128&lt;&gt;"","RESERVADO EDECÁN/AYUDANTE","")</x:f>
      </x:c>
      <x:c r="P128" s="165" t="str">
        <x:f>IF(COUNTIFS('EDECANES AYUDANTES'!$C:$C,$J128,'EDECANES AYUDANTES'!$F:$F,"SI")=0,"",IF($D128="SIN ASIGNAR","Autoridad sin asiento asignado.",IF(LEFT($D128,1)="D","Sin fila posterior disponible.",IF($N128="","Silla posterior no asignable.","Silla posterior reservada automáticamente."))))</x:f>
      </x:c>
      <x:c r="Q128" s="166">
        <x:f>IFERROR(MATCH(ROWS($A$2:A128),MAESTRO!$P:$P,0),"")</x:f>
        <x:v>156</x:v>
      </x:c>
    </x:row>
    <x:row r="129">
      <x:c r="A129" s="166">
        <x:f>IF($Q129="","",ROWS($A$2:A129))</x:f>
        <x:v>128</x:v>
      </x:c>
      <x:c r="B129" s="166" t="str">
        <x:f>IF(OR($D129="",$D129="SIN ASIGNAR"),"",LEFT($D129,1))</x:f>
        <x:v>A</x:v>
      </x:c>
      <x:c r="C129" s="166" t="n">
        <x:f>IF(OR($D129="",$D129="SIN ASIGNAR"),"",VALUE(MID($D129,2,10)))</x:f>
        <x:v>23</x:v>
      </x:c>
      <x:c r="D129" s="166" t="str">
        <x:f>IF($Q129="","",IF($J129="Cabrera Salazar, Fernando","A25",IF($J129="Mery, Roxana","A26",IFERROR(INDEX('MAPA ASIENTOS'!$D$2:$D$145,AGGREGATE(15,6,(ROW('MAPA ASIENTOS'!$D$2:$D$145)-ROW('MAPA ASIENTOS'!$D$2)+1)/(('MAPA ASIENTOS'!$E$2:$E$145="ASIGNABLE")*(COUNTIF($D$1:D128,'MAPA ASIENTOS'!$D$2:$D$145)=0)*(COUNTIF($N$1:N128,'MAPA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29" s="166" t="n">
        <x:f>IF($Q129="","",INDEX(MAESTRO!$A:$A,$Q129))</x:f>
        <x:v>156</x:v>
      </x:c>
      <x:c r="F129" s="166" t="n">
        <x:f>IF($Q129="","",INDEX(MAESTRO!$B:$B,$Q129))</x:f>
        <x:v>156</x:v>
      </x:c>
      <x:c r="G129" s="166" t="str">
        <x:f>IF($Q129="","",INDEX(MAESTRO!$D:$D,$Q129))</x:f>
        <x:v>OPA</x:v>
      </x:c>
      <x:c r="H129" s="166" t="str">
        <x:f>IF($Q129="","",INDEX(MAESTRO!$E:$E,$Q129))</x:f>
        <x:v>Rector</x:v>
      </x:c>
      <x:c r="I129" s="166" t="str">
        <x:f>IF($Q129="","",INDEX(MAESTRO!$F:$F,$Q129))</x:f>
        <x:v>VIP</x:v>
      </x:c>
      <x:c r="J129" s="165" t="str">
        <x:f>IF($Q129="","",INDEX(MAESTRO!$G:$G,$Q129))</x:f>
        <x:v>De la Llera Martin, Juan Carlos</x:v>
      </x:c>
      <x:c r="K129" s="165" t="str">
        <x:f>IF($Q129="","",INDEX(MAESTRO!$L:$L,$Q129))</x:f>
        <x:v>Rector Puc</x:v>
      </x:c>
      <x:c r="L129" s="166" t="str">
        <x:f>IF($Q129="","",INDEX(MAESTRO!$K:$K,$Q129))</x:f>
        <x:v>Pendiente</x:v>
      </x:c>
      <x:c r="M129" s="165" t="str">
        <x:f>IF($Q129="","",INDEX(MAESTRO!$M:$M,$Q129))</x:f>
      </x:c>
      <x:c r="N129" s="61" t="str">
        <x:f>IF(OR($D129="",$D129="SIN ASIGNAR",$J129=""),"",IF(COUNTIFS('EDECANES AYUDANTES'!$C:$C,$J129,'EDECANES AYUDANTES'!$F:$F,"SI")=0,"",IF(LEFT($D129,1)="D","",IF(COUNTIFS('MAPA ASIENTOS'!$D:$D,CHAR(CODE(LEFT($D129,1))+1)&amp;MID($D129,2,10),'MAPA ASIENTOS'!$E:$E,"ASIGNABLE")&gt;0,CHAR(CODE(LEFT($D129,1))+1)&amp;MID($D129,2,10),""))))</x:f>
      </x:c>
      <x:c r="O129" s="61" t="str">
        <x:f>IF($N129&lt;&gt;"","RESERVADO EDECÁN/AYUDANTE","")</x:f>
      </x:c>
      <x:c r="P129" s="165" t="str">
        <x:f>IF(COUNTIFS('EDECANES AYUDANTES'!$C:$C,$J129,'EDECANES AYUDANTES'!$F:$F,"SI")=0,"",IF($D129="SIN ASIGNAR","Autoridad sin asiento asignado.",IF(LEFT($D129,1)="D","Sin fila posterior disponible.",IF($N129="","Silla posterior no asignable.","Silla posterior reservada automáticamente."))))</x:f>
      </x:c>
      <x:c r="Q129" s="166">
        <x:f>IFERROR(MATCH(ROWS($A$2:A129),MAESTRO!$P:$P,0),"")</x:f>
        <x:v>157</x:v>
      </x:c>
    </x:row>
    <x:row r="130">
      <x:c r="A130" s="166">
        <x:f>IF($Q130="","",ROWS($A$2:A130))</x:f>
        <x:v>129</x:v>
      </x:c>
      <x:c r="B130" s="166" t="str">
        <x:f>IF(OR($D130="",$D130="SIN ASIGNAR"),"",LEFT($D130,1))</x:f>
        <x:v>A</x:v>
      </x:c>
      <x:c r="C130" s="166" t="n">
        <x:f>IF(OR($D130="",$D130="SIN ASIGNAR"),"",VALUE(MID($D130,2,10)))</x:f>
        <x:v>23</x:v>
      </x:c>
      <x:c r="D130" s="166" t="str">
        <x:f>IF($Q130="","",IF($J130="Cabrera Salazar, Fernando","A25",IF($J130="Mery, Roxana","A26",IFERROR(INDEX('MAPA ASIENTOS'!$D$2:$D$145,AGGREGATE(15,6,(ROW('MAPA ASIENTOS'!$D$2:$D$145)-ROW('MAPA ASIENTOS'!$D$2)+1)/(('MAPA ASIENTOS'!$E$2:$E$145="ASIGNABLE")*(COUNTIF($D$1:D129,'MAPA ASIENTOS'!$D$2:$D$145)=0)*(COUNTIF($N$1:N129,'MAPA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30" s="166" t="n">
        <x:f>IF($Q130="","",INDEX(MAESTRO!$A:$A,$Q130))</x:f>
        <x:v>157</x:v>
      </x:c>
      <x:c r="F130" s="166" t="n">
        <x:f>IF($Q130="","",INDEX(MAESTRO!$B:$B,$Q130))</x:f>
        <x:v>157</x:v>
      </x:c>
      <x:c r="G130" s="166" t="str">
        <x:f>IF($Q130="","",INDEX(MAESTRO!$D:$D,$Q130))</x:f>
        <x:v>OPA</x:v>
      </x:c>
      <x:c r="H130" s="166" t="str">
        <x:f>IF($Q130="","",INDEX(MAESTRO!$E:$E,$Q130))</x:f>
      </x:c>
      <x:c r="I130" s="166" t="str">
        <x:f>IF($Q130="","",INDEX(MAESTRO!$F:$F,$Q130))</x:f>
        <x:v>VIP</x:v>
      </x:c>
      <x:c r="J130" s="165" t="str">
        <x:f>IF($Q130="","",INDEX(MAESTRO!$G:$G,$Q130))</x:f>
        <x:v>Irarrázabal Alfonso, Alejandro</x:v>
      </x:c>
      <x:c r="K130" s="165" t="str">
        <x:f>IF($Q130="","",INDEX(MAESTRO!$L:$L,$Q130))</x:f>
        <x:v>Jefe Asesor Presidencial</x:v>
      </x:c>
      <x:c r="L130" s="166" t="str">
        <x:f>IF($Q130="","",INDEX(MAESTRO!$K:$K,$Q130))</x:f>
        <x:v>Pendiente</x:v>
      </x:c>
      <x:c r="M130" s="165" t="str">
        <x:f>IF($Q130="","",INDEX(MAESTRO!$M:$M,$Q130))</x:f>
      </x:c>
      <x:c r="N130" s="61" t="str">
        <x:f>IF(OR($D130="",$D130="SIN ASIGNAR",$J130=""),"",IF(COUNTIFS('EDECANES AYUDANTES'!$C:$C,$J130,'EDECANES AYUDANTES'!$F:$F,"SI")=0,"",IF(LEFT($D130,1)="D","",IF(COUNTIFS('MAPA ASIENTOS'!$D:$D,CHAR(CODE(LEFT($D130,1))+1)&amp;MID($D130,2,10),'MAPA ASIENTOS'!$E:$E,"ASIGNABLE")&gt;0,CHAR(CODE(LEFT($D130,1))+1)&amp;MID($D130,2,10),""))))</x:f>
      </x:c>
      <x:c r="O130" s="61" t="str">
        <x:f>IF($N130&lt;&gt;"","RESERVADO EDECÁN/AYUDANTE","")</x:f>
      </x:c>
      <x:c r="P130" s="165" t="str">
        <x:f>IF(COUNTIFS('EDECANES AYUDANTES'!$C:$C,$J130,'EDECANES AYUDANTES'!$F:$F,"SI")=0,"",IF($D130="SIN ASIGNAR","Autoridad sin asiento asignado.",IF(LEFT($D130,1)="D","Sin fila posterior disponible.",IF($N130="","Silla posterior no asignable.","Silla posterior reservada automáticamente."))))</x:f>
      </x:c>
      <x:c r="Q130" s="166">
        <x:f>IFERROR(MATCH(ROWS($A$2:A130),MAESTRO!$P:$P,0),"")</x:f>
        <x:v>158</x:v>
      </x:c>
    </x:row>
    <x:row r="131">
      <x:c r="A131" s="166">
        <x:f>IF($Q131="","",ROWS($A$2:A131))</x:f>
        <x:v>130</x:v>
      </x:c>
      <x:c r="B131" s="166" t="str">
        <x:f>IF(OR($D131="",$D131="SIN ASIGNAR"),"",LEFT($D131,1))</x:f>
        <x:v>A</x:v>
      </x:c>
      <x:c r="C131" s="166" t="n">
        <x:f>IF(OR($D131="",$D131="SIN ASIGNAR"),"",VALUE(MID($D131,2,10)))</x:f>
        <x:v>23</x:v>
      </x:c>
      <x:c r="D131" s="166" t="str">
        <x:f>IF($Q131="","",IF($J131="Cabrera Salazar, Fernando","A25",IF($J131="Mery, Roxana","A26",IFERROR(INDEX('MAPA ASIENTOS'!$D$2:$D$145,AGGREGATE(15,6,(ROW('MAPA ASIENTOS'!$D$2:$D$145)-ROW('MAPA ASIENTOS'!$D$2)+1)/(('MAPA ASIENTOS'!$E$2:$E$145="ASIGNABLE")*(COUNTIF($D$1:D130,'MAPA ASIENTOS'!$D$2:$D$145)=0)*(COUNTIF($N$1:N130,'MAPA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31" s="166" t="n">
        <x:f>IF($Q131="","",INDEX(MAESTRO!$A:$A,$Q131))</x:f>
        <x:v>158</x:v>
      </x:c>
      <x:c r="F131" s="166" t="n">
        <x:f>IF($Q131="","",INDEX(MAESTRO!$B:$B,$Q131))</x:f>
        <x:v>158</x:v>
      </x:c>
      <x:c r="G131" s="166" t="str">
        <x:f>IF($Q131="","",INDEX(MAESTRO!$D:$D,$Q131))</x:f>
        <x:v>OPA</x:v>
      </x:c>
      <x:c r="H131" s="166" t="str">
        <x:f>IF($Q131="","",INDEX(MAESTRO!$E:$E,$Q131))</x:f>
      </x:c>
      <x:c r="I131" s="166" t="str">
        <x:f>IF($Q131="","",INDEX(MAESTRO!$F:$F,$Q131))</x:f>
        <x:v>VIP</x:v>
      </x:c>
      <x:c r="J131" s="165" t="str">
        <x:f>IF($Q131="","",INDEX(MAESTRO!$G:$G,$Q131))</x:f>
        <x:v>Leiva Larrañaga, Constanza</x:v>
      </x:c>
      <x:c r="K131" s="165" t="str">
        <x:f>IF($Q131="","",INDEX(MAESTRO!$L:$L,$Q131))</x:f>
        <x:v>T2 Rny</x:v>
      </x:c>
      <x:c r="L131" s="166" t="str">
        <x:f>IF($Q131="","",INDEX(MAESTRO!$K:$K,$Q131))</x:f>
        <x:v>SI</x:v>
      </x:c>
      <x:c r="M131" s="165" t="str">
        <x:f>IF($Q131="","",INDEX(MAESTRO!$M:$M,$Q131))</x:f>
        <x:v>Madrina</x:v>
      </x:c>
      <x:c r="N131" s="61" t="str">
        <x:f>IF(OR($D131="",$D131="SIN ASIGNAR",$J131=""),"",IF(COUNTIFS('EDECANES AYUDANTES'!$C:$C,$J131,'EDECANES AYUDANTES'!$F:$F,"SI")=0,"",IF(LEFT($D131,1)="D","",IF(COUNTIFS('MAPA ASIENTOS'!$D:$D,CHAR(CODE(LEFT($D131,1))+1)&amp;MID($D131,2,10),'MAPA ASIENTOS'!$E:$E,"ASIGNABLE")&gt;0,CHAR(CODE(LEFT($D131,1))+1)&amp;MID($D131,2,10),""))))</x:f>
      </x:c>
      <x:c r="O131" s="61" t="str">
        <x:f>IF($N131&lt;&gt;"","RESERVADO EDECÁN/AYUDANTE","")</x:f>
      </x:c>
      <x:c r="P131" s="165" t="str">
        <x:f>IF(COUNTIFS('EDECANES AYUDANTES'!$C:$C,$J131,'EDECANES AYUDANTES'!$F:$F,"SI")=0,"",IF($D131="SIN ASIGNAR","Autoridad sin asiento asignado.",IF(LEFT($D131,1)="D","Sin fila posterior disponible.",IF($N131="","Silla posterior no asignable.","Silla posterior reservada automáticamente."))))</x:f>
      </x:c>
      <x:c r="Q131" s="166">
        <x:f>IFERROR(MATCH(ROWS($A$2:A131),MAESTRO!$P:$P,0),"")</x:f>
        <x:v>159</x:v>
      </x:c>
    </x:row>
    <x:row r="132">
      <x:c r="A132" s="166">
        <x:f>IF($Q132="","",ROWS($A$2:A132))</x:f>
        <x:v>131</x:v>
      </x:c>
      <x:c r="B132" s="166" t="str">
        <x:f>IF(OR($D132="",$D132="SIN ASIGNAR"),"",LEFT($D132,1))</x:f>
        <x:v>A</x:v>
      </x:c>
      <x:c r="C132" s="166" t="n">
        <x:f>IF(OR($D132="",$D132="SIN ASIGNAR"),"",VALUE(MID($D132,2,10)))</x:f>
        <x:v>23</x:v>
      </x:c>
      <x:c r="D132" s="166" t="str">
        <x:f>IF($Q132="","",IF($J132="Cabrera Salazar, Fernando","A25",IF($J132="Mery, Roxana","A26",IFERROR(INDEX('MAPA ASIENTOS'!$D$2:$D$145,AGGREGATE(15,6,(ROW('MAPA ASIENTOS'!$D$2:$D$145)-ROW('MAPA ASIENTOS'!$D$2)+1)/(('MAPA ASIENTOS'!$E$2:$E$145="ASIGNABLE")*(COUNTIF($D$1:D131,'MAPA ASIENTOS'!$D$2:$D$145)=0)*(COUNTIF($N$1:N131,'MAPA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32" s="166" t="n">
        <x:f>IF($Q132="","",INDEX(MAESTRO!$A:$A,$Q132))</x:f>
        <x:v>159</x:v>
      </x:c>
      <x:c r="F132" s="166" t="n">
        <x:f>IF($Q132="","",INDEX(MAESTRO!$B:$B,$Q132))</x:f>
        <x:v>159</x:v>
      </x:c>
      <x:c r="G132" s="166" t="str">
        <x:f>IF($Q132="","",INDEX(MAESTRO!$D:$D,$Q132))</x:f>
        <x:v>OPA</x:v>
      </x:c>
      <x:c r="H132" s="166" t="str">
        <x:f>IF($Q132="","",INDEX(MAESTRO!$E:$E,$Q132))</x:f>
      </x:c>
      <x:c r="I132" s="166" t="str">
        <x:f>IF($Q132="","",INDEX(MAESTRO!$F:$F,$Q132))</x:f>
        <x:v>VIP</x:v>
      </x:c>
      <x:c r="J132" s="165" t="str">
        <x:f>IF($Q132="","",INDEX(MAESTRO!$G:$G,$Q132))</x:f>
        <x:v>Leiva Larrañaga, Marcela Paz</x:v>
      </x:c>
      <x:c r="K132" s="165" t="str">
        <x:f>IF($Q132="","",INDEX(MAESTRO!$L:$L,$Q132))</x:f>
      </x:c>
      <x:c r="L132" s="166" t="str">
        <x:f>IF($Q132="","",INDEX(MAESTRO!$K:$K,$Q132))</x:f>
        <x:v>Pendiente</x:v>
      </x:c>
      <x:c r="M132" s="165" t="str">
        <x:f>IF($Q132="","",INDEX(MAESTRO!$M:$M,$Q132))</x:f>
        <x:v>Madrina</x:v>
      </x:c>
      <x:c r="N132" s="61" t="str">
        <x:f>IF(OR($D132="",$D132="SIN ASIGNAR",$J132=""),"",IF(COUNTIFS('EDECANES AYUDANTES'!$C:$C,$J132,'EDECANES AYUDANTES'!$F:$F,"SI")=0,"",IF(LEFT($D132,1)="D","",IF(COUNTIFS('MAPA ASIENTOS'!$D:$D,CHAR(CODE(LEFT($D132,1))+1)&amp;MID($D132,2,10),'MAPA ASIENTOS'!$E:$E,"ASIGNABLE")&gt;0,CHAR(CODE(LEFT($D132,1))+1)&amp;MID($D132,2,10),""))))</x:f>
      </x:c>
      <x:c r="O132" s="61" t="str">
        <x:f>IF($N132&lt;&gt;"","RESERVADO EDECÁN/AYUDANTE","")</x:f>
      </x:c>
      <x:c r="P132" s="165" t="str">
        <x:f>IF(COUNTIFS('EDECANES AYUDANTES'!$C:$C,$J132,'EDECANES AYUDANTES'!$F:$F,"SI")=0,"",IF($D132="SIN ASIGNAR","Autoridad sin asiento asignado.",IF(LEFT($D132,1)="D","Sin fila posterior disponible.",IF($N132="","Silla posterior no asignable.","Silla posterior reservada automáticamente."))))</x:f>
      </x:c>
      <x:c r="Q132" s="166">
        <x:f>IFERROR(MATCH(ROWS($A$2:A132),MAESTRO!$P:$P,0),"")</x:f>
        <x:v>160</x:v>
      </x:c>
    </x:row>
    <x:row r="133">
      <x:c r="A133" s="166">
        <x:f>IF($Q133="","",ROWS($A$2:A133))</x:f>
        <x:v>132</x:v>
      </x:c>
      <x:c r="B133" s="166" t="str">
        <x:f>IF(OR($D133="",$D133="SIN ASIGNAR"),"",LEFT($D133,1))</x:f>
        <x:v>A</x:v>
      </x:c>
      <x:c r="C133" s="166" t="n">
        <x:f>IF(OR($D133="",$D133="SIN ASIGNAR"),"",VALUE(MID($D133,2,10)))</x:f>
        <x:v>23</x:v>
      </x:c>
      <x:c r="D133" s="166" t="str">
        <x:f>IF($Q133="","",IF($J133="Cabrera Salazar, Fernando","A25",IF($J133="Mery, Roxana","A26",IFERROR(INDEX('MAPA ASIENTOS'!$D$2:$D$145,AGGREGATE(15,6,(ROW('MAPA ASIENTOS'!$D$2:$D$145)-ROW('MAPA ASIENTOS'!$D$2)+1)/(('MAPA ASIENTOS'!$E$2:$E$145="ASIGNABLE")*(COUNTIF($D$1:D132,'MAPA ASIENTOS'!$D$2:$D$145)=0)*(COUNTIF($N$1:N132,'MAPA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33" s="166" t="n">
        <x:f>IF($Q133="","",INDEX(MAESTRO!$A:$A,$Q133))</x:f>
        <x:v>160</x:v>
      </x:c>
      <x:c r="F133" s="166" t="n">
        <x:f>IF($Q133="","",INDEX(MAESTRO!$B:$B,$Q133))</x:f>
        <x:v>160</x:v>
      </x:c>
      <x:c r="G133" s="166" t="str">
        <x:f>IF($Q133="","",INDEX(MAESTRO!$D:$D,$Q133))</x:f>
        <x:v>OPA</x:v>
      </x:c>
      <x:c r="H133" s="166" t="str">
        <x:f>IF($Q133="","",INDEX(MAESTRO!$E:$E,$Q133))</x:f>
      </x:c>
      <x:c r="I133" s="166" t="str">
        <x:f>IF($Q133="","",INDEX(MAESTRO!$F:$F,$Q133))</x:f>
        <x:v>VIP</x:v>
      </x:c>
      <x:c r="J133" s="165" t="str">
        <x:f>IF($Q133="","",INDEX(MAESTRO!$G:$G,$Q133))</x:f>
        <x:v>Pérez Cruz, Matias</x:v>
      </x:c>
      <x:c r="K133" s="165" t="str">
        <x:f>IF($Q133="","",INDEX(MAESTRO!$L:$L,$Q133))</x:f>
        <x:v>Gerenete Perezcruz</x:v>
      </x:c>
      <x:c r="L133" s="166" t="str">
        <x:f>IF($Q133="","",INDEX(MAESTRO!$K:$K,$Q133))</x:f>
        <x:v>SI</x:v>
      </x:c>
      <x:c r="M133" s="165" t="str">
        <x:f>IF($Q133="","",INDEX(MAESTRO!$M:$M,$Q133))</x:f>
      </x:c>
      <x:c r="N133" s="61" t="str">
        <x:f>IF(OR($D133="",$D133="SIN ASIGNAR",$J133=""),"",IF(COUNTIFS('EDECANES AYUDANTES'!$C:$C,$J133,'EDECANES AYUDANTES'!$F:$F,"SI")=0,"",IF(LEFT($D133,1)="D","",IF(COUNTIFS('MAPA ASIENTOS'!$D:$D,CHAR(CODE(LEFT($D133,1))+1)&amp;MID($D133,2,10),'MAPA ASIENTOS'!$E:$E,"ASIGNABLE")&gt;0,CHAR(CODE(LEFT($D133,1))+1)&amp;MID($D133,2,10),""))))</x:f>
      </x:c>
      <x:c r="O133" s="61" t="str">
        <x:f>IF($N133&lt;&gt;"","RESERVADO EDECÁN/AYUDANTE","")</x:f>
      </x:c>
      <x:c r="P133" s="165" t="str">
        <x:f>IF(COUNTIFS('EDECANES AYUDANTES'!$C:$C,$J133,'EDECANES AYUDANTES'!$F:$F,"SI")=0,"",IF($D133="SIN ASIGNAR","Autoridad sin asiento asignado.",IF(LEFT($D133,1)="D","Sin fila posterior disponible.",IF($N133="","Silla posterior no asignable.","Silla posterior reservada automáticamente."))))</x:f>
      </x:c>
      <x:c r="Q133" s="166">
        <x:f>IFERROR(MATCH(ROWS($A$2:A133),MAESTRO!$P:$P,0),"")</x:f>
        <x:v>161</x:v>
      </x:c>
    </x:row>
    <x:row r="134">
      <x:c r="A134" s="166">
        <x:f>IF($Q134="","",ROWS($A$2:A134))</x:f>
        <x:v>133</x:v>
      </x:c>
      <x:c r="B134" s="166" t="str">
        <x:f>IF(OR($D134="",$D134="SIN ASIGNAR"),"",LEFT($D134,1))</x:f>
        <x:v>A</x:v>
      </x:c>
      <x:c r="C134" s="166" t="n">
        <x:f>IF(OR($D134="",$D134="SIN ASIGNAR"),"",VALUE(MID($D134,2,10)))</x:f>
        <x:v>23</x:v>
      </x:c>
      <x:c r="D134" s="166" t="str">
        <x:f>IF($Q134="","",IF($J134="Cabrera Salazar, Fernando","A25",IF($J134="Mery, Roxana","A26",IFERROR(INDEX('MAPA ASIENTOS'!$D$2:$D$145,AGGREGATE(15,6,(ROW('MAPA ASIENTOS'!$D$2:$D$145)-ROW('MAPA ASIENTOS'!$D$2)+1)/(('MAPA ASIENTOS'!$E$2:$E$145="ASIGNABLE")*(COUNTIF($D$1:D133,'MAPA ASIENTOS'!$D$2:$D$145)=0)*(COUNTIF($N$1:N133,'MAPA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34" s="166" t="n">
        <x:f>IF($Q134="","",INDEX(MAESTRO!$A:$A,$Q134))</x:f>
        <x:v>161</x:v>
      </x:c>
      <x:c r="F134" s="166" t="n">
        <x:f>IF($Q134="","",INDEX(MAESTRO!$B:$B,$Q134))</x:f>
        <x:v>161</x:v>
      </x:c>
      <x:c r="G134" s="166" t="str">
        <x:f>IF($Q134="","",INDEX(MAESTRO!$D:$D,$Q134))</x:f>
        <x:v>OPA</x:v>
      </x:c>
      <x:c r="H134" s="166" t="str">
        <x:f>IF($Q134="","",INDEX(MAESTRO!$E:$E,$Q134))</x:f>
        <x:v>Sra.</x:v>
      </x:c>
      <x:c r="I134" s="166" t="str">
        <x:f>IF($Q134="","",INDEX(MAESTRO!$F:$F,$Q134))</x:f>
        <x:v>VIP</x:v>
      </x:c>
      <x:c r="J134" s="165" t="str">
        <x:f>IF($Q134="","",INDEX(MAESTRO!$G:$G,$Q134))</x:f>
        <x:v>Jeldes, Siria</x:v>
      </x:c>
      <x:c r="K134" s="165" t="str">
        <x:f>IF($Q134="","",INDEX(MAESTRO!$L:$L,$Q134))</x:f>
        <x:v>Presidenta COOPEUCH</x:v>
      </x:c>
      <x:c r="L134" s="166" t="str">
        <x:f>IF($Q134="","",INDEX(MAESTRO!$K:$K,$Q134))</x:f>
        <x:v>Pendiente</x:v>
      </x:c>
      <x:c r="M134" s="165" t="str">
        <x:f>IF($Q134="","",INDEX(MAESTRO!$M:$M,$Q134))</x:f>
        <x:v>Agregado al final OPA VIP</x:v>
      </x:c>
      <x:c r="N134" s="61" t="str">
        <x:f>IF(OR($D134="",$D134="SIN ASIGNAR",$J134=""),"",IF(COUNTIFS('EDECANES AYUDANTES'!$C:$C,$J134,'EDECANES AYUDANTES'!$F:$F,"SI")=0,"",IF(LEFT($D134,1)="D","",IF(COUNTIFS('MAPA ASIENTOS'!$D:$D,CHAR(CODE(LEFT($D134,1))+1)&amp;MID($D134,2,10),'MAPA ASIENTOS'!$E:$E,"ASIGNABLE")&gt;0,CHAR(CODE(LEFT($D134,1))+1)&amp;MID($D134,2,10),""))))</x:f>
      </x:c>
      <x:c r="O134" s="61" t="str">
        <x:f>IF($N134&lt;&gt;"","RESERVADO EDECÁN/AYUDANTE","")</x:f>
      </x:c>
      <x:c r="P134" s="165" t="str">
        <x:f>IF(COUNTIFS('EDECANES AYUDANTES'!$C:$C,$J134,'EDECANES AYUDANTES'!$F:$F,"SI")=0,"",IF($D134="SIN ASIGNAR","Autoridad sin asiento asignado.",IF(LEFT($D134,1)="D","Sin fila posterior disponible.",IF($N134="","Silla posterior no asignable.","Silla posterior reservada automáticamente."))))</x:f>
      </x:c>
      <x:c r="Q134" s="166">
        <x:f>IFERROR(MATCH(ROWS($A$2:A134),MAESTRO!$P:$P,0),"")</x:f>
        <x:v>162</x:v>
      </x:c>
    </x:row>
    <x:row r="135">
      <x:c r="A135" s="166">
        <x:f>IF($Q135="","",ROWS($A$2:A135))</x:f>
        <x:v>134</x:v>
      </x:c>
      <x:c r="B135" s="166" t="str">
        <x:f>IF(OR($D135="",$D135="SIN ASIGNAR"),"",LEFT($D135,1))</x:f>
        <x:v>A</x:v>
      </x:c>
      <x:c r="C135" s="166" t="n">
        <x:f>IF(OR($D135="",$D135="SIN ASIGNAR"),"",VALUE(MID($D135,2,10)))</x:f>
        <x:v>23</x:v>
      </x:c>
      <x:c r="D135" s="166" t="str">
        <x:f>IF($Q135="","",IF($J135="Cabrera Salazar, Fernando","A25",IF($J135="Mery, Roxana","A26",IFERROR(INDEX('MAPA ASIENTOS'!$D$2:$D$145,AGGREGATE(15,6,(ROW('MAPA ASIENTOS'!$D$2:$D$145)-ROW('MAPA ASIENTOS'!$D$2)+1)/(('MAPA ASIENTOS'!$E$2:$E$145="ASIGNABLE")*(COUNTIF($D$1:D134,'MAPA ASIENTOS'!$D$2:$D$145)=0)*(COUNTIF($N$1:N134,'MAPA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35" s="166" t="n">
        <x:f>IF($Q135="","",INDEX(MAESTRO!$A:$A,$Q135))</x:f>
        <x:v>162</x:v>
      </x:c>
      <x:c r="F135" s="166" t="n">
        <x:f>IF($Q135="","",INDEX(MAESTRO!$B:$B,$Q135))</x:f>
        <x:v>162</x:v>
      </x:c>
      <x:c r="G135" s="166" t="str">
        <x:f>IF($Q135="","",INDEX(MAESTRO!$D:$D,$Q135))</x:f>
        <x:v>OPA</x:v>
      </x:c>
      <x:c r="H135" s="166" t="str">
        <x:f>IF($Q135="","",INDEX(MAESTRO!$E:$E,$Q135))</x:f>
        <x:v>Sr.</x:v>
      </x:c>
      <x:c r="I135" s="166" t="str">
        <x:f>IF($Q135="","",INDEX(MAESTRO!$F:$F,$Q135))</x:f>
        <x:v>VIP</x:v>
      </x:c>
      <x:c r="J135" s="165" t="str">
        <x:f>IF($Q135="","",INDEX(MAESTRO!$G:$G,$Q135))</x:f>
        <x:v>Arriagada, Andrés</x:v>
      </x:c>
      <x:c r="K135" s="165" t="str">
        <x:f>IF($Q135="","",INDEX(MAESTRO!$L:$L,$Q135))</x:f>
        <x:v>Presidente Caja Los Andes</x:v>
      </x:c>
      <x:c r="L135" s="166" t="str">
        <x:f>IF($Q135="","",INDEX(MAESTRO!$K:$K,$Q135))</x:f>
        <x:v>Pendiente</x:v>
      </x:c>
      <x:c r="M135" s="165" t="str">
        <x:f>IF($Q135="","",INDEX(MAESTRO!$M:$M,$Q135))</x:f>
        <x:v>Agregado al final OPA VIP</x:v>
      </x:c>
      <x:c r="N135" s="61" t="str">
        <x:f>IF(OR($D135="",$D135="SIN ASIGNAR",$J135=""),"",IF(COUNTIFS('EDECANES AYUDANTES'!$C:$C,$J135,'EDECANES AYUDANTES'!$F:$F,"SI")=0,"",IF(LEFT($D135,1)="D","",IF(COUNTIFS('MAPA ASIENTOS'!$D:$D,CHAR(CODE(LEFT($D135,1))+1)&amp;MID($D135,2,10),'MAPA ASIENTOS'!$E:$E,"ASIGNABLE")&gt;0,CHAR(CODE(LEFT($D135,1))+1)&amp;MID($D135,2,10),""))))</x:f>
      </x:c>
      <x:c r="O135" s="61" t="str">
        <x:f>IF($N135&lt;&gt;"","RESERVADO EDECÁN/AYUDANTE","")</x:f>
      </x:c>
      <x:c r="P135" s="165" t="str">
        <x:f>IF(COUNTIFS('EDECANES AYUDANTES'!$C:$C,$J135,'EDECANES AYUDANTES'!$F:$F,"SI")=0,"",IF($D135="SIN ASIGNAR","Autoridad sin asiento asignado.",IF(LEFT($D135,1)="D","Sin fila posterior disponible.",IF($N135="","Silla posterior no asignable.","Silla posterior reservada automáticamente."))))</x:f>
      </x:c>
      <x:c r="Q135" s="166">
        <x:f>IFERROR(MATCH(ROWS($A$2:A135),MAESTRO!$P:$P,0),"")</x:f>
        <x:v>163</x:v>
      </x:c>
    </x:row>
    <x:row r="136">
      <x:c r="A136" s="166">
        <x:f>IF($Q136="","",ROWS($A$2:A136))</x:f>
        <x:v>135</x:v>
      </x:c>
      <x:c r="B136" s="166" t="str">
        <x:f>IF(OR($D136="",$D136="SIN ASIGNAR"),"",LEFT($D136,1))</x:f>
        <x:v>A</x:v>
      </x:c>
      <x:c r="C136" s="166" t="n">
        <x:f>IF(OR($D136="",$D136="SIN ASIGNAR"),"",VALUE(MID($D136,2,10)))</x:f>
        <x:v>23</x:v>
      </x:c>
      <x:c r="D136" s="166" t="str">
        <x:f>IF($Q136="","",IF($J136="Cabrera Salazar, Fernando","A25",IF($J136="Mery, Roxana","A26",IFERROR(INDEX('MAPA ASIENTOS'!$D$2:$D$145,AGGREGATE(15,6,(ROW('MAPA ASIENTOS'!$D$2:$D$145)-ROW('MAPA ASIENTOS'!$D$2)+1)/(('MAPA ASIENTOS'!$E$2:$E$145="ASIGNABLE")*(COUNTIF($D$1:D135,'MAPA ASIENTOS'!$D$2:$D$145)=0)*(COUNTIF($N$1:N135,'MAPA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36" s="166" t="n">
        <x:f>IF($Q136="","",INDEX(MAESTRO!$A:$A,$Q136))</x:f>
        <x:v>163</x:v>
      </x:c>
      <x:c r="F136" s="166" t="n">
        <x:f>IF($Q136="","",INDEX(MAESTRO!$B:$B,$Q136))</x:f>
        <x:v>163</x:v>
      </x:c>
      <x:c r="G136" s="166" t="str">
        <x:f>IF($Q136="","",INDEX(MAESTRO!$D:$D,$Q136))</x:f>
        <x:v>OPA</x:v>
      </x:c>
      <x:c r="H136" s="166" t="str">
        <x:f>IF($Q136="","",INDEX(MAESTRO!$E:$E,$Q136))</x:f>
        <x:v>Sr.</x:v>
      </x:c>
      <x:c r="I136" s="166" t="str">
        <x:f>IF($Q136="","",INDEX(MAESTRO!$F:$F,$Q136))</x:f>
        <x:v>VIP</x:v>
      </x:c>
      <x:c r="J136" s="165" t="str">
        <x:f>IF($Q136="","",INDEX(MAESTRO!$G:$G,$Q136))</x:f>
        <x:v>Cornejo, Eugenio</x:v>
      </x:c>
      <x:c r="K136" s="165" t="str">
        <x:f>IF($Q136="","",INDEX(MAESTRO!$L:$L,$Q136))</x:f>
        <x:v>Presidente Mutual de Seguros de Chile</x:v>
      </x:c>
      <x:c r="L136" s="166" t="str">
        <x:f>IF($Q136="","",INDEX(MAESTRO!$K:$K,$Q136))</x:f>
        <x:v>Pendiente</x:v>
      </x:c>
      <x:c r="M136" s="165" t="str">
        <x:f>IF($Q136="","",INDEX(MAESTRO!$M:$M,$Q136))</x:f>
        <x:v>Agregado al final OPA VIP</x:v>
      </x:c>
      <x:c r="N136" s="61" t="str">
        <x:f>IF(OR($D136="",$D136="SIN ASIGNAR",$J136=""),"",IF(COUNTIFS('EDECANES AYUDANTES'!$C:$C,$J136,'EDECANES AYUDANTES'!$F:$F,"SI")=0,"",IF(LEFT($D136,1)="D","",IF(COUNTIFS('MAPA ASIENTOS'!$D:$D,CHAR(CODE(LEFT($D136,1))+1)&amp;MID($D136,2,10),'MAPA ASIENTOS'!$E:$E,"ASIGNABLE")&gt;0,CHAR(CODE(LEFT($D136,1))+1)&amp;MID($D136,2,10),""))))</x:f>
      </x:c>
      <x:c r="O136" s="61" t="str">
        <x:f>IF($N136&lt;&gt;"","RESERVADO EDECÁN/AYUDANTE","")</x:f>
      </x:c>
      <x:c r="P136" s="165" t="str">
        <x:f>IF(COUNTIFS('EDECANES AYUDANTES'!$C:$C,$J136,'EDECANES AYUDANTES'!$F:$F,"SI")=0,"",IF($D136="SIN ASIGNAR","Autoridad sin asiento asignado.",IF(LEFT($D136,1)="D","Sin fila posterior disponible.",IF($N136="","Silla posterior no asignable.","Silla posterior reservada automáticamente."))))</x:f>
      </x:c>
      <x:c r="Q136" s="166">
        <x:f>IFERROR(MATCH(ROWS($A$2:A136),MAESTRO!$P:$P,0),"")</x:f>
        <x:v>164</x:v>
      </x:c>
    </x:row>
    <x:row r="137" s="115" customFormat="1">
      <x:c r="A137" s="166">
        <x:f>IF($Q137="","",ROWS($A$2:A137))</x:f>
        <x:v>136</x:v>
      </x:c>
      <x:c r="B137" s="166" t="str">
        <x:f>IF(OR($D137="",$D137="SIN ASIGNAR"),"",LEFT($D137,1))</x:f>
        <x:v>A</x:v>
      </x:c>
      <x:c r="C137" s="166" t="n">
        <x:f>IF(OR($D137="",$D137="SIN ASIGNAR"),"",VALUE(MID($D137,2,10)))</x:f>
        <x:v>23</x:v>
      </x:c>
      <x:c r="D137" s="166" t="str">
        <x:f>IF($Q137="","",IF($J137="Cabrera Salazar, Fernando","A25",IF($J137="Mery, Roxana","A26",IFERROR(INDEX('MAPA ASIENTOS'!$D$2:$D$145,AGGREGATE(15,6,(ROW('MAPA ASIENTOS'!$D$2:$D$145)-ROW('MAPA ASIENTOS'!$D$2)+1)/(('MAPA ASIENTOS'!$E$2:$E$145="ASIGNABLE")*(COUNTIF($D$1:D136,'MAPA ASIENTOS'!$D$2:$D$145)=0)*(COUNTIF($N$1:N136,'MAPA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  <x:v>A23</x:v>
      </x:c>
      <x:c r="E137" s="166" t="n">
        <x:f>IF($Q137="","",INDEX(MAESTRO!$A:$A,$Q137))</x:f>
        <x:v>164</x:v>
      </x:c>
      <x:c r="F137" s="166" t="n">
        <x:f>IF($Q137="","",INDEX(MAESTRO!$B:$B,$Q137))</x:f>
        <x:v>164</x:v>
      </x:c>
      <x:c r="G137" s="166" t="str">
        <x:f>IF($Q137="","",INDEX(MAESTRO!$D:$D,$Q137))</x:f>
        <x:v>OPA</x:v>
      </x:c>
      <x:c r="H137" s="166" t="str">
        <x:f>IF($Q137="","",INDEX(MAESTRO!$E:$E,$Q137))</x:f>
        <x:v>Sr.</x:v>
      </x:c>
      <x:c r="I137" s="166" t="str">
        <x:f>IF($Q137="","",INDEX(MAESTRO!$F:$F,$Q137))</x:f>
        <x:v>VIP</x:v>
      </x:c>
      <x:c r="J137" s="165" t="str">
        <x:f>IF($Q137="","",INDEX(MAESTRO!$G:$G,$Q137))</x:f>
        <x:v>Leiva Larrañaga, Vicente</x:v>
      </x:c>
      <x:c r="K137" s="165" t="str">
        <x:f>IF($Q137="","",INDEX(MAESTRO!$L:$L,$Q137))</x:f>
      </x:c>
      <x:c r="L137" s="166" t="str">
        <x:f>IF($Q137="","",INDEX(MAESTRO!$K:$K,$Q137))</x:f>
        <x:v>Pendiente</x:v>
      </x:c>
      <x:c r="M137" s="165" t="str">
        <x:f>IF($Q137="","",INDEX(MAESTRO!$M:$M,$Q137))</x:f>
        <x:v>Agregado al final OPA VIP</x:v>
      </x:c>
      <x:c r="N137" s="61" t="str">
        <x:f>IF(OR($D137="",$D137="SIN ASIGNAR",$J137=""),"",IF(COUNTIFS('EDECANES AYUDANTES'!$C:$C,$J137,'EDECANES AYUDANTES'!$F:$F,"SI")=0,"",IF(LEFT($D137,1)="D","",IF(COUNTIFS('MAPA ASIENTOS'!$D:$D,CHAR(CODE(LEFT($D137,1))+1)&amp;MID($D137,2,10),'MAPA ASIENTOS'!$E:$E,"ASIGNABLE")&gt;0,CHAR(CODE(LEFT($D137,1))+1)&amp;MID($D137,2,10),""))))</x:f>
      </x:c>
      <x:c r="O137" s="61" t="str">
        <x:f>IF($N137&lt;&gt;"","RESERVADO EDECÁN/AYUDANTE","")</x:f>
      </x:c>
      <x:c r="P137" s="165" t="str">
        <x:f>IF(COUNTIFS('EDECANES AYUDANTES'!$C:$C,$J137,'EDECANES AYUDANTES'!$F:$F,"SI")=0,"",IF($D137="SIN ASIGNAR","Autoridad sin asiento asignado.",IF(LEFT($D137,1)="D","Sin fila posterior disponible.",IF($N137="","Silla posterior no asignable.","Silla posterior reservada automáticamente."))))</x:f>
      </x:c>
      <x:c r="Q137" s="166">
        <x:f>IFERROR(MATCH(ROWS($A$2:A137),MAESTRO!$P:$P,0),"")</x:f>
        <x:v>165</x:v>
      </x:c>
    </x:row>
    <x:row r="138" s="115" customFormat="1">
      <x:c r="A138" s="166">
        <x:f>IF($Q138="","",ROWS($A$2:A138))</x:f>
      </x:c>
      <x:c r="B138" s="166" t="str">
        <x:f>IF(OR($D138="",$D138="SIN ASIGNAR"),"",LEFT($D138,1))</x:f>
      </x:c>
      <x:c r="C138" s="166" t="str">
        <x:f>IF(OR($D138="",$D138="SIN ASIGNAR"),"",VALUE(MID($D138,2,10)))</x:f>
      </x:c>
      <x:c r="D138" s="166" t="str">
        <x:f>IF($Q138="","",IF($J138="Cabrera Salazar, Fernando","A25",IF($J138="Mery, Roxana","A26",IFERROR(INDEX('MAPA ASIENTOS'!$D$2:$D$145,AGGREGATE(15,6,(ROW('MAPA ASIENTOS'!$D$2:$D$145)-ROW('MAPA ASIENTOS'!$D$2)+1)/(('MAPA ASIENTOS'!$E$2:$E$145="ASIGNABLE")*(COUNTIF($D$1:D137,'MAPA ASIENTOS'!$D$2:$D$145)=0)*(COUNTIF($N$1:N137,'MAPA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38" s="166" t="str">
        <x:f>IF($Q138="","",INDEX(MAESTRO!$A:$A,$Q138))</x:f>
      </x:c>
      <x:c r="F138" s="166" t="str">
        <x:f>IF($Q138="","",INDEX(MAESTRO!$B:$B,$Q138))</x:f>
      </x:c>
      <x:c r="G138" s="166" t="str">
        <x:f>IF($Q138="","",INDEX(MAESTRO!$D:$D,$Q138))</x:f>
      </x:c>
      <x:c r="H138" s="166" t="str">
        <x:f>IF($Q138="","",INDEX(MAESTRO!$E:$E,$Q138))</x:f>
      </x:c>
      <x:c r="I138" s="166" t="str">
        <x:f>IF($Q138="","",INDEX(MAESTRO!$F:$F,$Q138))</x:f>
      </x:c>
      <x:c r="J138" s="165" t="str">
        <x:f>IF($Q138="","",INDEX(MAESTRO!$G:$G,$Q138))</x:f>
      </x:c>
      <x:c r="K138" s="165" t="str">
        <x:f>IF($Q138="","",INDEX(MAESTRO!$L:$L,$Q138))</x:f>
      </x:c>
      <x:c r="L138" s="166" t="str">
        <x:f>IF($Q138="","",INDEX(MAESTRO!$K:$K,$Q138))</x:f>
      </x:c>
      <x:c r="M138" s="165" t="str">
        <x:f>IF($Q138="","",INDEX(MAESTRO!$M:$M,$Q138))</x:f>
      </x:c>
      <x:c r="N138" s="61" t="str">
        <x:f>IF(OR($D138="",$D138="SIN ASIGNAR",$J138=""),"",IF(COUNTIFS('EDECANES AYUDANTES'!$C:$C,$J138,'EDECANES AYUDANTES'!$F:$F,"SI")=0,"",IF(LEFT($D138,1)="D","",IF(COUNTIFS('MAPA ASIENTOS'!$D:$D,CHAR(CODE(LEFT($D138,1))+1)&amp;MID($D138,2,10),'MAPA ASIENTOS'!$E:$E,"ASIGNABLE")&gt;0,CHAR(CODE(LEFT($D138,1))+1)&amp;MID($D138,2,10),""))))</x:f>
      </x:c>
      <x:c r="O138" s="61" t="str">
        <x:f>IF($N138&lt;&gt;"","RESERVADO EDECÁN/AYUDANTE","")</x:f>
      </x:c>
      <x:c r="P138" s="165" t="str">
        <x:f>IF(COUNTIFS('EDECANES AYUDANTES'!$C:$C,$J138,'EDECANES AYUDANTES'!$F:$F,"SI")=0,"",IF($D138="SIN ASIGNAR","Autoridad sin asiento asignado.",IF(LEFT($D138,1)="D","Sin fila posterior disponible.",IF($N138="","Silla posterior no asignable.","Silla posterior reservada automáticamente."))))</x:f>
      </x:c>
      <x:c r="Q138" s="166">
        <x:f>IFERROR(MATCH(ROWS($A$2:A138),MAESTRO!$P:$P,0),"")</x:f>
      </x:c>
    </x:row>
    <x:row r="139" s="115" customFormat="1">
      <x:c r="A139" s="166">
        <x:f>IF($Q139="","",ROWS($A$2:A139))</x:f>
      </x:c>
      <x:c r="B139" s="166" t="str">
        <x:f>IF(OR($D139="",$D139="SIN ASIGNAR"),"",LEFT($D139,1))</x:f>
      </x:c>
      <x:c r="C139" s="166" t="str">
        <x:f>IF(OR($D139="",$D139="SIN ASIGNAR"),"",VALUE(MID($D139,2,10)))</x:f>
      </x:c>
      <x:c r="D139" s="166" t="str">
        <x:f>IF($Q139="","",IF($J139="Cabrera Salazar, Fernando","A25",IF($J139="Mery, Roxana","A26",IFERROR(INDEX('MAPA ASIENTOS'!$D$2:$D$145,AGGREGATE(15,6,(ROW('MAPA ASIENTOS'!$D$2:$D$145)-ROW('MAPA ASIENTOS'!$D$2)+1)/(('MAPA ASIENTOS'!$E$2:$E$145="ASIGNABLE")*(COUNTIF($D$1:D138,'MAPA ASIENTOS'!$D$2:$D$145)=0)*(COUNTIF($N$1:N138,'MAPA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39" s="166" t="str">
        <x:f>IF($Q139="","",INDEX(MAESTRO!$A:$A,$Q139))</x:f>
      </x:c>
      <x:c r="F139" s="166" t="str">
        <x:f>IF($Q139="","",INDEX(MAESTRO!$B:$B,$Q139))</x:f>
      </x:c>
      <x:c r="G139" s="166" t="str">
        <x:f>IF($Q139="","",INDEX(MAESTRO!$D:$D,$Q139))</x:f>
      </x:c>
      <x:c r="H139" s="166" t="str">
        <x:f>IF($Q139="","",INDEX(MAESTRO!$E:$E,$Q139))</x:f>
      </x:c>
      <x:c r="I139" s="166" t="str">
        <x:f>IF($Q139="","",INDEX(MAESTRO!$F:$F,$Q139))</x:f>
      </x:c>
      <x:c r="J139" s="165" t="str">
        <x:f>IF($Q139="","",INDEX(MAESTRO!$G:$G,$Q139))</x:f>
      </x:c>
      <x:c r="K139" s="165" t="str">
        <x:f>IF($Q139="","",INDEX(MAESTRO!$L:$L,$Q139))</x:f>
      </x:c>
      <x:c r="L139" s="166" t="str">
        <x:f>IF($Q139="","",INDEX(MAESTRO!$K:$K,$Q139))</x:f>
      </x:c>
      <x:c r="M139" s="165" t="str">
        <x:f>IF($Q139="","",INDEX(MAESTRO!$M:$M,$Q139))</x:f>
      </x:c>
      <x:c r="N139" s="61" t="str">
        <x:f>IF(OR($D139="",$D139="SIN ASIGNAR",$J139=""),"",IF(COUNTIFS('EDECANES AYUDANTES'!$C:$C,$J139,'EDECANES AYUDANTES'!$F:$F,"SI")=0,"",IF(LEFT($D139,1)="D","",IF(COUNTIFS('MAPA ASIENTOS'!$D:$D,CHAR(CODE(LEFT($D139,1))+1)&amp;MID($D139,2,10),'MAPA ASIENTOS'!$E:$E,"ASIGNABLE")&gt;0,CHAR(CODE(LEFT($D139,1))+1)&amp;MID($D139,2,10),""))))</x:f>
      </x:c>
      <x:c r="O139" s="61" t="str">
        <x:f>IF($N139&lt;&gt;"","RESERVADO EDECÁN/AYUDANTE","")</x:f>
      </x:c>
      <x:c r="P139" s="165" t="str">
        <x:f>IF(COUNTIFS('EDECANES AYUDANTES'!$C:$C,$J139,'EDECANES AYUDANTES'!$F:$F,"SI")=0,"",IF($D139="SIN ASIGNAR","Autoridad sin asiento asignado.",IF(LEFT($D139,1)="D","Sin fila posterior disponible.",IF($N139="","Silla posterior no asignable.","Silla posterior reservada automáticamente."))))</x:f>
      </x:c>
      <x:c r="Q139" s="166">
        <x:f>IFERROR(MATCH(ROWS($A$2:A139),MAESTRO!$P:$P,0),"")</x:f>
      </x:c>
    </x:row>
    <x:row r="140" s="115" customFormat="1">
      <x:c r="A140" s="166">
        <x:f>IF($Q140="","",ROWS($A$2:A140))</x:f>
      </x:c>
      <x:c r="B140" s="166" t="str">
        <x:f>IF(OR($D140="",$D140="SIN ASIGNAR"),"",LEFT($D140,1))</x:f>
      </x:c>
      <x:c r="C140" s="166" t="str">
        <x:f>IF(OR($D140="",$D140="SIN ASIGNAR"),"",VALUE(MID($D140,2,10)))</x:f>
      </x:c>
      <x:c r="D140" s="166" t="str">
        <x:f>IF($Q140="","",IF($J140="Cabrera Salazar, Fernando","A25",IF($J140="Mery, Roxana","A26",IFERROR(INDEX('MAPA ASIENTOS'!$D$2:$D$145,AGGREGATE(15,6,(ROW('MAPA ASIENTOS'!$D$2:$D$145)-ROW('MAPA ASIENTOS'!$D$2)+1)/(('MAPA ASIENTOS'!$E$2:$E$145="ASIGNABLE")*(COUNTIF($D$1:D139,'MAPA ASIENTOS'!$D$2:$D$145)=0)*(COUNTIF($N$1:N139,'MAPA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40" s="166" t="str">
        <x:f>IF($Q140="","",INDEX(MAESTRO!$A:$A,$Q140))</x:f>
      </x:c>
      <x:c r="F140" s="166" t="str">
        <x:f>IF($Q140="","",INDEX(MAESTRO!$B:$B,$Q140))</x:f>
      </x:c>
      <x:c r="G140" s="166" t="str">
        <x:f>IF($Q140="","",INDEX(MAESTRO!$D:$D,$Q140))</x:f>
      </x:c>
      <x:c r="H140" s="166" t="str">
        <x:f>IF($Q140="","",INDEX(MAESTRO!$E:$E,$Q140))</x:f>
      </x:c>
      <x:c r="I140" s="166" t="str">
        <x:f>IF($Q140="","",INDEX(MAESTRO!$F:$F,$Q140))</x:f>
      </x:c>
      <x:c r="J140" s="165" t="str">
        <x:f>IF($Q140="","",INDEX(MAESTRO!$G:$G,$Q140))</x:f>
      </x:c>
      <x:c r="K140" s="165" t="str">
        <x:f>IF($Q140="","",INDEX(MAESTRO!$L:$L,$Q140))</x:f>
      </x:c>
      <x:c r="L140" s="166" t="str">
        <x:f>IF($Q140="","",INDEX(MAESTRO!$K:$K,$Q140))</x:f>
      </x:c>
      <x:c r="M140" s="165" t="str">
        <x:f>IF($Q140="","",INDEX(MAESTRO!$M:$M,$Q140))</x:f>
      </x:c>
      <x:c r="N140" s="61" t="str">
        <x:f>IF(OR($D140="",$D140="SIN ASIGNAR",$J140=""),"",IF(COUNTIFS('EDECANES AYUDANTES'!$C:$C,$J140,'EDECANES AYUDANTES'!$F:$F,"SI")=0,"",IF(LEFT($D140,1)="D","",IF(COUNTIFS('MAPA ASIENTOS'!$D:$D,CHAR(CODE(LEFT($D140,1))+1)&amp;MID($D140,2,10),'MAPA ASIENTOS'!$E:$E,"ASIGNABLE")&gt;0,CHAR(CODE(LEFT($D140,1))+1)&amp;MID($D140,2,10),""))))</x:f>
      </x:c>
      <x:c r="O140" s="61" t="str">
        <x:f>IF($N140&lt;&gt;"","RESERVADO EDECÁN/AYUDANTE","")</x:f>
      </x:c>
      <x:c r="P140" s="165" t="str">
        <x:f>IF(COUNTIFS('EDECANES AYUDANTES'!$C:$C,$J140,'EDECANES AYUDANTES'!$F:$F,"SI")=0,"",IF($D140="SIN ASIGNAR","Autoridad sin asiento asignado.",IF(LEFT($D140,1)="D","Sin fila posterior disponible.",IF($N140="","Silla posterior no asignable.","Silla posterior reservada automáticamente."))))</x:f>
      </x:c>
      <x:c r="Q140" s="166">
        <x:f>IFERROR(MATCH(ROWS($A$2:A140),MAESTRO!$P:$P,0),"")</x:f>
      </x:c>
    </x:row>
    <x:row r="141" s="115" customFormat="1">
      <x:c r="A141" s="166">
        <x:f>IF($Q141="","",ROWS($A$2:A141))</x:f>
      </x:c>
      <x:c r="B141" s="166" t="str">
        <x:f>IF(OR($D141="",$D141="SIN ASIGNAR"),"",LEFT($D141,1))</x:f>
      </x:c>
      <x:c r="C141" s="166" t="str">
        <x:f>IF(OR($D141="",$D141="SIN ASIGNAR"),"",VALUE(MID($D141,2,10)))</x:f>
      </x:c>
      <x:c r="D141" s="166" t="str">
        <x:f>IF($Q141="","",IF($J141="Cabrera Salazar, Fernando","A25",IF($J141="Mery, Roxana","A26",IFERROR(INDEX('MAPA ASIENTOS'!$D$2:$D$145,AGGREGATE(15,6,(ROW('MAPA ASIENTOS'!$D$2:$D$145)-ROW('MAPA ASIENTOS'!$D$2)+1)/(('MAPA ASIENTOS'!$E$2:$E$145="ASIGNABLE")*(COUNTIF($D$1:D140,'MAPA ASIENTOS'!$D$2:$D$145)=0)*(COUNTIF($N$1:N140,'MAPA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41" s="166" t="str">
        <x:f>IF($Q141="","",INDEX(MAESTRO!$A:$A,$Q141))</x:f>
      </x:c>
      <x:c r="F141" s="166" t="str">
        <x:f>IF($Q141="","",INDEX(MAESTRO!$B:$B,$Q141))</x:f>
      </x:c>
      <x:c r="G141" s="166" t="str">
        <x:f>IF($Q141="","",INDEX(MAESTRO!$D:$D,$Q141))</x:f>
      </x:c>
      <x:c r="H141" s="166" t="str">
        <x:f>IF($Q141="","",INDEX(MAESTRO!$E:$E,$Q141))</x:f>
      </x:c>
      <x:c r="I141" s="166" t="str">
        <x:f>IF($Q141="","",INDEX(MAESTRO!$F:$F,$Q141))</x:f>
      </x:c>
      <x:c r="J141" s="165" t="str">
        <x:f>IF($Q141="","",INDEX(MAESTRO!$G:$G,$Q141))</x:f>
      </x:c>
      <x:c r="K141" s="165" t="str">
        <x:f>IF($Q141="","",INDEX(MAESTRO!$L:$L,$Q141))</x:f>
      </x:c>
      <x:c r="L141" s="166" t="str">
        <x:f>IF($Q141="","",INDEX(MAESTRO!$K:$K,$Q141))</x:f>
      </x:c>
      <x:c r="M141" s="165" t="str">
        <x:f>IF($Q141="","",INDEX(MAESTRO!$M:$M,$Q141))</x:f>
      </x:c>
      <x:c r="N141" s="61" t="str">
        <x:f>IF(OR($D141="",$D141="SIN ASIGNAR",$J141=""),"",IF(COUNTIFS('EDECANES AYUDANTES'!$C:$C,$J141,'EDECANES AYUDANTES'!$F:$F,"SI")=0,"",IF(LEFT($D141,1)="D","",IF(COUNTIFS('MAPA ASIENTOS'!$D:$D,CHAR(CODE(LEFT($D141,1))+1)&amp;MID($D141,2,10),'MAPA ASIENTOS'!$E:$E,"ASIGNABLE")&gt;0,CHAR(CODE(LEFT($D141,1))+1)&amp;MID($D141,2,10),""))))</x:f>
      </x:c>
      <x:c r="O141" s="61" t="str">
        <x:f>IF($N141&lt;&gt;"","RESERVADO EDECÁN/AYUDANTE","")</x:f>
      </x:c>
      <x:c r="P141" s="165" t="str">
        <x:f>IF(COUNTIFS('EDECANES AYUDANTES'!$C:$C,$J141,'EDECANES AYUDANTES'!$F:$F,"SI")=0,"",IF($D141="SIN ASIGNAR","Autoridad sin asiento asignado.",IF(LEFT($D141,1)="D","Sin fila posterior disponible.",IF($N141="","Silla posterior no asignable.","Silla posterior reservada automáticamente."))))</x:f>
      </x:c>
      <x:c r="Q141" s="166">
        <x:f>IFERROR(MATCH(ROWS($A$2:A141),MAESTRO!$P:$P,0),"")</x:f>
      </x:c>
    </x:row>
    <x:row r="142" s="115" customFormat="1">
      <x:c r="A142" s="166">
        <x:f>IF($Q142="","",ROWS($A$2:A142))</x:f>
      </x:c>
      <x:c r="B142" s="166" t="str">
        <x:f>IF(OR($D142="",$D142="SIN ASIGNAR"),"",LEFT($D142,1))</x:f>
      </x:c>
      <x:c r="C142" s="166" t="str">
        <x:f>IF(OR($D142="",$D142="SIN ASIGNAR"),"",VALUE(MID($D142,2,10)))</x:f>
      </x:c>
      <x:c r="D142" s="166" t="str">
        <x:f>IF($Q142="","",IF($J142="Cabrera Salazar, Fernando","A25",IF($J142="Mery, Roxana","A26",IFERROR(INDEX('MAPA ASIENTOS'!$D$2:$D$145,AGGREGATE(15,6,(ROW('MAPA ASIENTOS'!$D$2:$D$145)-ROW('MAPA ASIENTOS'!$D$2)+1)/(('MAPA ASIENTOS'!$E$2:$E$145="ASIGNABLE")*(COUNTIF($D$1:D141,'MAPA ASIENTOS'!$D$2:$D$145)=0)*(COUNTIF($N$1:N141,'MAPA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42" s="166" t="str">
        <x:f>IF($Q142="","",INDEX(MAESTRO!$A:$A,$Q142))</x:f>
      </x:c>
      <x:c r="F142" s="166" t="str">
        <x:f>IF($Q142="","",INDEX(MAESTRO!$B:$B,$Q142))</x:f>
      </x:c>
      <x:c r="G142" s="166" t="str">
        <x:f>IF($Q142="","",INDEX(MAESTRO!$D:$D,$Q142))</x:f>
      </x:c>
      <x:c r="H142" s="166" t="str">
        <x:f>IF($Q142="","",INDEX(MAESTRO!$E:$E,$Q142))</x:f>
      </x:c>
      <x:c r="I142" s="166" t="str">
        <x:f>IF($Q142="","",INDEX(MAESTRO!$F:$F,$Q142))</x:f>
      </x:c>
      <x:c r="J142" s="165" t="str">
        <x:f>IF($Q142="","",INDEX(MAESTRO!$G:$G,$Q142))</x:f>
      </x:c>
      <x:c r="K142" s="165" t="str">
        <x:f>IF($Q142="","",INDEX(MAESTRO!$L:$L,$Q142))</x:f>
      </x:c>
      <x:c r="L142" s="166" t="str">
        <x:f>IF($Q142="","",INDEX(MAESTRO!$K:$K,$Q142))</x:f>
      </x:c>
      <x:c r="M142" s="165" t="str">
        <x:f>IF($Q142="","",INDEX(MAESTRO!$M:$M,$Q142))</x:f>
      </x:c>
      <x:c r="N142" s="61" t="str">
        <x:f>IF(OR($D142="",$D142="SIN ASIGNAR",$J142=""),"",IF(COUNTIFS('EDECANES AYUDANTES'!$C:$C,$J142,'EDECANES AYUDANTES'!$F:$F,"SI")=0,"",IF(LEFT($D142,1)="D","",IF(COUNTIFS('MAPA ASIENTOS'!$D:$D,CHAR(CODE(LEFT($D142,1))+1)&amp;MID($D142,2,10),'MAPA ASIENTOS'!$E:$E,"ASIGNABLE")&gt;0,CHAR(CODE(LEFT($D142,1))+1)&amp;MID($D142,2,10),""))))</x:f>
      </x:c>
      <x:c r="O142" s="61" t="str">
        <x:f>IF($N142&lt;&gt;"","RESERVADO EDECÁN/AYUDANTE","")</x:f>
      </x:c>
      <x:c r="P142" s="165" t="str">
        <x:f>IF(COUNTIFS('EDECANES AYUDANTES'!$C:$C,$J142,'EDECANES AYUDANTES'!$F:$F,"SI")=0,"",IF($D142="SIN ASIGNAR","Autoridad sin asiento asignado.",IF(LEFT($D142,1)="D","Sin fila posterior disponible.",IF($N142="","Silla posterior no asignable.","Silla posterior reservada automáticamente."))))</x:f>
      </x:c>
      <x:c r="Q142" s="166">
        <x:f>IFERROR(MATCH(ROWS($A$2:A142),MAESTRO!$P:$P,0),"")</x:f>
      </x:c>
    </x:row>
    <x:row r="143" s="115" customFormat="1">
      <x:c r="A143" s="166">
        <x:f>IF($Q143="","",ROWS($A$2:A143))</x:f>
      </x:c>
      <x:c r="B143" s="166" t="str">
        <x:f>IF(OR($D143="",$D143="SIN ASIGNAR"),"",LEFT($D143,1))</x:f>
      </x:c>
      <x:c r="C143" s="166" t="str">
        <x:f>IF(OR($D143="",$D143="SIN ASIGNAR"),"",VALUE(MID($D143,2,10)))</x:f>
      </x:c>
      <x:c r="D143" s="166" t="str">
        <x:f>IF($Q143="","",IF($J143="Cabrera Salazar, Fernando","A25",IF($J143="Mery, Roxana","A26",IFERROR(INDEX('MAPA ASIENTOS'!$D$2:$D$145,AGGREGATE(15,6,(ROW('MAPA ASIENTOS'!$D$2:$D$145)-ROW('MAPA ASIENTOS'!$D$2)+1)/(('MAPA ASIENTOS'!$E$2:$E$145="ASIGNABLE")*(COUNTIF($D$1:D142,'MAPA ASIENTOS'!$D$2:$D$145)=0)*(COUNTIF($N$1:N142,'MAPA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43" s="166" t="str">
        <x:f>IF($Q143="","",INDEX(MAESTRO!$A:$A,$Q143))</x:f>
      </x:c>
      <x:c r="F143" s="166" t="str">
        <x:f>IF($Q143="","",INDEX(MAESTRO!$B:$B,$Q143))</x:f>
      </x:c>
      <x:c r="G143" s="166" t="str">
        <x:f>IF($Q143="","",INDEX(MAESTRO!$D:$D,$Q143))</x:f>
      </x:c>
      <x:c r="H143" s="166" t="str">
        <x:f>IF($Q143="","",INDEX(MAESTRO!$E:$E,$Q143))</x:f>
      </x:c>
      <x:c r="I143" s="166" t="str">
        <x:f>IF($Q143="","",INDEX(MAESTRO!$F:$F,$Q143))</x:f>
      </x:c>
      <x:c r="J143" s="165" t="str">
        <x:f>IF($Q143="","",INDEX(MAESTRO!$G:$G,$Q143))</x:f>
      </x:c>
      <x:c r="K143" s="165" t="str">
        <x:f>IF($Q143="","",INDEX(MAESTRO!$L:$L,$Q143))</x:f>
      </x:c>
      <x:c r="L143" s="166" t="str">
        <x:f>IF($Q143="","",INDEX(MAESTRO!$K:$K,$Q143))</x:f>
      </x:c>
      <x:c r="M143" s="165" t="str">
        <x:f>IF($Q143="","",INDEX(MAESTRO!$M:$M,$Q143))</x:f>
      </x:c>
      <x:c r="N143" s="61" t="str">
        <x:f>IF(OR($D143="",$D143="SIN ASIGNAR",$J143=""),"",IF(COUNTIFS('EDECANES AYUDANTES'!$C:$C,$J143,'EDECANES AYUDANTES'!$F:$F,"SI")=0,"",IF(LEFT($D143,1)="D","",IF(COUNTIFS('MAPA ASIENTOS'!$D:$D,CHAR(CODE(LEFT($D143,1))+1)&amp;MID($D143,2,10),'MAPA ASIENTOS'!$E:$E,"ASIGNABLE")&gt;0,CHAR(CODE(LEFT($D143,1))+1)&amp;MID($D143,2,10),""))))</x:f>
      </x:c>
      <x:c r="O143" s="61" t="str">
        <x:f>IF($N143&lt;&gt;"","RESERVADO EDECÁN/AYUDANTE","")</x:f>
      </x:c>
      <x:c r="P143" s="165" t="str">
        <x:f>IF(COUNTIFS('EDECANES AYUDANTES'!$C:$C,$J143,'EDECANES AYUDANTES'!$F:$F,"SI")=0,"",IF($D143="SIN ASIGNAR","Autoridad sin asiento asignado.",IF(LEFT($D143,1)="D","Sin fila posterior disponible.",IF($N143="","Silla posterior no asignable.","Silla posterior reservada automáticamente."))))</x:f>
      </x:c>
      <x:c r="Q143" s="166">
        <x:f>IFERROR(MATCH(ROWS($A$2:A143),MAESTRO!$P:$P,0),"")</x:f>
      </x:c>
    </x:row>
    <x:row r="144" s="115" customFormat="1">
      <x:c r="A144" s="166">
        <x:f>IF($Q144="","",ROWS($A$2:A144))</x:f>
      </x:c>
      <x:c r="B144" s="166" t="str">
        <x:f>IF(OR($D144="",$D144="SIN ASIGNAR"),"",LEFT($D144,1))</x:f>
      </x:c>
      <x:c r="C144" s="166" t="str">
        <x:f>IF(OR($D144="",$D144="SIN ASIGNAR"),"",VALUE(MID($D144,2,10)))</x:f>
      </x:c>
      <x:c r="D144" s="166" t="str">
        <x:f>IF($Q144="","",IF($J144="Cabrera Salazar, Fernando","A25",IF($J144="Mery, Roxana","A26",IFERROR(INDEX('MAPA ASIENTOS'!$D$2:$D$145,AGGREGATE(15,6,(ROW('MAPA ASIENTOS'!$D$2:$D$145)-ROW('MAPA ASIENTOS'!$D$2)+1)/(('MAPA ASIENTOS'!$E$2:$E$145="ASIGNABLE")*(COUNTIF($D$1:D143,'MAPA ASIENTOS'!$D$2:$D$145)=0)*(COUNTIF($N$1:N143,'MAPA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44" s="166" t="str">
        <x:f>IF($Q144="","",INDEX(MAESTRO!$A:$A,$Q144))</x:f>
      </x:c>
      <x:c r="F144" s="166" t="str">
        <x:f>IF($Q144="","",INDEX(MAESTRO!$B:$B,$Q144))</x:f>
      </x:c>
      <x:c r="G144" s="166" t="str">
        <x:f>IF($Q144="","",INDEX(MAESTRO!$D:$D,$Q144))</x:f>
      </x:c>
      <x:c r="H144" s="166" t="str">
        <x:f>IF($Q144="","",INDEX(MAESTRO!$E:$E,$Q144))</x:f>
      </x:c>
      <x:c r="I144" s="166" t="str">
        <x:f>IF($Q144="","",INDEX(MAESTRO!$F:$F,$Q144))</x:f>
      </x:c>
      <x:c r="J144" s="165" t="str">
        <x:f>IF($Q144="","",INDEX(MAESTRO!$G:$G,$Q144))</x:f>
      </x:c>
      <x:c r="K144" s="165" t="str">
        <x:f>IF($Q144="","",INDEX(MAESTRO!$L:$L,$Q144))</x:f>
      </x:c>
      <x:c r="L144" s="166" t="str">
        <x:f>IF($Q144="","",INDEX(MAESTRO!$K:$K,$Q144))</x:f>
      </x:c>
      <x:c r="M144" s="165" t="str">
        <x:f>IF($Q144="","",INDEX(MAESTRO!$M:$M,$Q144))</x:f>
      </x:c>
      <x:c r="N144" s="61" t="str">
        <x:f>IF(OR($D144="",$D144="SIN ASIGNAR",$J144=""),"",IF(COUNTIFS('EDECANES AYUDANTES'!$C:$C,$J144,'EDECANES AYUDANTES'!$F:$F,"SI")=0,"",IF(LEFT($D144,1)="D","",IF(COUNTIFS('MAPA ASIENTOS'!$D:$D,CHAR(CODE(LEFT($D144,1))+1)&amp;MID($D144,2,10),'MAPA ASIENTOS'!$E:$E,"ASIGNABLE")&gt;0,CHAR(CODE(LEFT($D144,1))+1)&amp;MID($D144,2,10),""))))</x:f>
      </x:c>
      <x:c r="O144" s="61" t="str">
        <x:f>IF($N144&lt;&gt;"","RESERVADO EDECÁN/AYUDANTE","")</x:f>
      </x:c>
      <x:c r="P144" s="165" t="str">
        <x:f>IF(COUNTIFS('EDECANES AYUDANTES'!$C:$C,$J144,'EDECANES AYUDANTES'!$F:$F,"SI")=0,"",IF($D144="SIN ASIGNAR","Autoridad sin asiento asignado.",IF(LEFT($D144,1)="D","Sin fila posterior disponible.",IF($N144="","Silla posterior no asignable.","Silla posterior reservada automáticamente."))))</x:f>
      </x:c>
      <x:c r="Q144" s="166">
        <x:f>IFERROR(MATCH(ROWS($A$2:A144),MAESTRO!$P:$P,0),"")</x:f>
      </x:c>
    </x:row>
    <x:row r="145" s="115" customFormat="1">
      <x:c r="A145" s="166">
        <x:f>IF($Q145="","",ROWS($A$2:A145))</x:f>
      </x:c>
      <x:c r="B145" s="166" t="str">
        <x:f>IF(OR($D145="",$D145="SIN ASIGNAR"),"",LEFT($D145,1))</x:f>
      </x:c>
      <x:c r="C145" s="166" t="str">
        <x:f>IF(OR($D145="",$D145="SIN ASIGNAR"),"",VALUE(MID($D145,2,10)))</x:f>
      </x:c>
      <x:c r="D145" s="166" t="str">
        <x:f>IF($Q145="","",IF($J145="Cabrera Salazar, Fernando","A25",IF($J145="Mery, Roxana","A26",IFERROR(INDEX('MAPA ASIENTOS'!$D$2:$D$145,AGGREGATE(15,6,(ROW('MAPA ASIENTOS'!$D$2:$D$145)-ROW('MAPA ASIENTOS'!$D$2)+1)/(('MAPA ASIENTOS'!$E$2:$E$145="ASIGNABLE")*(COUNTIF($D$1:D144,'MAPA ASIENTOS'!$D$2:$D$145)=0)*(COUNTIF($N$1:N144,'MAPA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45" s="166" t="str">
        <x:f>IF($Q145="","",INDEX(MAESTRO!$A:$A,$Q145))</x:f>
      </x:c>
      <x:c r="F145" s="166" t="str">
        <x:f>IF($Q145="","",INDEX(MAESTRO!$B:$B,$Q145))</x:f>
      </x:c>
      <x:c r="G145" s="166" t="str">
        <x:f>IF($Q145="","",INDEX(MAESTRO!$D:$D,$Q145))</x:f>
      </x:c>
      <x:c r="H145" s="166" t="str">
        <x:f>IF($Q145="","",INDEX(MAESTRO!$E:$E,$Q145))</x:f>
      </x:c>
      <x:c r="I145" s="166" t="str">
        <x:f>IF($Q145="","",INDEX(MAESTRO!$F:$F,$Q145))</x:f>
      </x:c>
      <x:c r="J145" s="165" t="str">
        <x:f>IF($Q145="","",INDEX(MAESTRO!$G:$G,$Q145))</x:f>
      </x:c>
      <x:c r="K145" s="165" t="str">
        <x:f>IF($Q145="","",INDEX(MAESTRO!$L:$L,$Q145))</x:f>
      </x:c>
      <x:c r="L145" s="166" t="str">
        <x:f>IF($Q145="","",INDEX(MAESTRO!$K:$K,$Q145))</x:f>
      </x:c>
      <x:c r="M145" s="165" t="str">
        <x:f>IF($Q145="","",INDEX(MAESTRO!$M:$M,$Q145))</x:f>
      </x:c>
      <x:c r="N145" s="61" t="str">
        <x:f>IF(OR($D145="",$D145="SIN ASIGNAR",$J145=""),"",IF(COUNTIFS('EDECANES AYUDANTES'!$C:$C,$J145,'EDECANES AYUDANTES'!$F:$F,"SI")=0,"",IF(LEFT($D145,1)="D","",IF(COUNTIFS('MAPA ASIENTOS'!$D:$D,CHAR(CODE(LEFT($D145,1))+1)&amp;MID($D145,2,10),'MAPA ASIENTOS'!$E:$E,"ASIGNABLE")&gt;0,CHAR(CODE(LEFT($D145,1))+1)&amp;MID($D145,2,10),""))))</x:f>
      </x:c>
      <x:c r="O145" s="61" t="str">
        <x:f>IF($N145&lt;&gt;"","RESERVADO EDECÁN/AYUDANTE","")</x:f>
      </x:c>
      <x:c r="P145" s="165" t="str">
        <x:f>IF(COUNTIFS('EDECANES AYUDANTES'!$C:$C,$J145,'EDECANES AYUDANTES'!$F:$F,"SI")=0,"",IF($D145="SIN ASIGNAR","Autoridad sin asiento asignado.",IF(LEFT($D145,1)="D","Sin fila posterior disponible.",IF($N145="","Silla posterior no asignable.","Silla posterior reservada automáticamente."))))</x:f>
      </x:c>
      <x:c r="Q145" s="166">
        <x:f>IFERROR(MATCH(ROWS($A$2:A145),MAESTRO!$P:$P,0),"")</x:f>
      </x:c>
    </x:row>
    <x:row r="146" s="115" customFormat="1">
      <x:c r="A146" s="166">
        <x:f>IF($Q146="","",ROWS($A$2:A146))</x:f>
      </x:c>
      <x:c r="B146" s="166" t="str">
        <x:f>IF(OR($D146="",$D146="SIN ASIGNAR"),"",LEFT($D146,1))</x:f>
      </x:c>
      <x:c r="C146" s="166" t="str">
        <x:f>IF(OR($D146="",$D146="SIN ASIGNAR"),"",VALUE(MID($D146,2,10)))</x:f>
      </x:c>
      <x:c r="D146" s="166" t="str">
        <x:f>IF($Q146="","",IF($J146="Cabrera Salazar, Fernando","A25",IF($J146="Mery, Roxana","A26",IFERROR(INDEX('MAPA ASIENTOS'!$D$2:$D$145,AGGREGATE(15,6,(ROW('MAPA ASIENTOS'!$D$2:$D$145)-ROW('MAPA ASIENTOS'!$D$2)+1)/(('MAPA ASIENTOS'!$E$2:$E$145="ASIGNABLE")*(COUNTIF($D$1:D145,'MAPA ASIENTOS'!$D$2:$D$145)=0)*(COUNTIF($N$1:N145,'MAPA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46" s="166" t="str">
        <x:f>IF($Q146="","",INDEX(MAESTRO!$A:$A,$Q146))</x:f>
      </x:c>
      <x:c r="F146" s="166" t="str">
        <x:f>IF($Q146="","",INDEX(MAESTRO!$B:$B,$Q146))</x:f>
      </x:c>
      <x:c r="G146" s="166" t="str">
        <x:f>IF($Q146="","",INDEX(MAESTRO!$D:$D,$Q146))</x:f>
      </x:c>
      <x:c r="H146" s="166" t="str">
        <x:f>IF($Q146="","",INDEX(MAESTRO!$E:$E,$Q146))</x:f>
      </x:c>
      <x:c r="I146" s="166" t="str">
        <x:f>IF($Q146="","",INDEX(MAESTRO!$F:$F,$Q146))</x:f>
      </x:c>
      <x:c r="J146" s="165" t="str">
        <x:f>IF($Q146="","",INDEX(MAESTRO!$G:$G,$Q146))</x:f>
      </x:c>
      <x:c r="K146" s="165" t="str">
        <x:f>IF($Q146="","",INDEX(MAESTRO!$L:$L,$Q146))</x:f>
      </x:c>
      <x:c r="L146" s="166" t="str">
        <x:f>IF($Q146="","",INDEX(MAESTRO!$K:$K,$Q146))</x:f>
      </x:c>
      <x:c r="M146" s="165" t="str">
        <x:f>IF($Q146="","",INDEX(MAESTRO!$M:$M,$Q146))</x:f>
      </x:c>
      <x:c r="N146" s="61" t="str">
        <x:f>IF(OR($D146="",$D146="SIN ASIGNAR",$J146=""),"",IF(COUNTIFS('EDECANES AYUDANTES'!$C:$C,$J146,'EDECANES AYUDANTES'!$F:$F,"SI")=0,"",IF(LEFT($D146,1)="D","",IF(COUNTIFS('MAPA ASIENTOS'!$D:$D,CHAR(CODE(LEFT($D146,1))+1)&amp;MID($D146,2,10),'MAPA ASIENTOS'!$E:$E,"ASIGNABLE")&gt;0,CHAR(CODE(LEFT($D146,1))+1)&amp;MID($D146,2,10),""))))</x:f>
      </x:c>
      <x:c r="O146" s="61" t="str">
        <x:f>IF($N146&lt;&gt;"","RESERVADO EDECÁN/AYUDANTE","")</x:f>
      </x:c>
      <x:c r="P146" s="165" t="str">
        <x:f>IF(COUNTIFS('EDECANES AYUDANTES'!$C:$C,$J146,'EDECANES AYUDANTES'!$F:$F,"SI")=0,"",IF($D146="SIN ASIGNAR","Autoridad sin asiento asignado.",IF(LEFT($D146,1)="D","Sin fila posterior disponible.",IF($N146="","Silla posterior no asignable.","Silla posterior reservada automáticamente."))))</x:f>
      </x:c>
      <x:c r="Q146" s="166">
        <x:f>IFERROR(MATCH(ROWS($A$2:A146),MAESTRO!$P:$P,0),"")</x:f>
      </x:c>
    </x:row>
    <x:row r="147" s="115" customFormat="1">
      <x:c r="A147" s="166">
        <x:f>IF($Q147="","",ROWS($A$2:A147))</x:f>
      </x:c>
      <x:c r="B147" s="166" t="str">
        <x:f>IF(OR($D147="",$D147="SIN ASIGNAR"),"",LEFT($D147,1))</x:f>
      </x:c>
      <x:c r="C147" s="166" t="str">
        <x:f>IF(OR($D147="",$D147="SIN ASIGNAR"),"",VALUE(MID($D147,2,10)))</x:f>
      </x:c>
      <x:c r="D147" s="166" t="str">
        <x:f>IF($Q147="","",IF($J147="Cabrera Salazar, Fernando","A25",IF($J147="Mery, Roxana","A26",IFERROR(INDEX('MAPA ASIENTOS'!$D$2:$D$145,AGGREGATE(15,6,(ROW('MAPA ASIENTOS'!$D$2:$D$145)-ROW('MAPA ASIENTOS'!$D$2)+1)/(('MAPA ASIENTOS'!$E$2:$E$145="ASIGNABLE")*(COUNTIF($D$1:D146,'MAPA ASIENTOS'!$D$2:$D$145)=0)*(COUNTIF($N$1:N146,'MAPA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47" s="166" t="str">
        <x:f>IF($Q147="","",INDEX(MAESTRO!$A:$A,$Q147))</x:f>
      </x:c>
      <x:c r="F147" s="166" t="str">
        <x:f>IF($Q147="","",INDEX(MAESTRO!$B:$B,$Q147))</x:f>
      </x:c>
      <x:c r="G147" s="166" t="str">
        <x:f>IF($Q147="","",INDEX(MAESTRO!$D:$D,$Q147))</x:f>
      </x:c>
      <x:c r="H147" s="166" t="str">
        <x:f>IF($Q147="","",INDEX(MAESTRO!$E:$E,$Q147))</x:f>
      </x:c>
      <x:c r="I147" s="166" t="str">
        <x:f>IF($Q147="","",INDEX(MAESTRO!$F:$F,$Q147))</x:f>
      </x:c>
      <x:c r="J147" s="165" t="str">
        <x:f>IF($Q147="","",INDEX(MAESTRO!$G:$G,$Q147))</x:f>
      </x:c>
      <x:c r="K147" s="165" t="str">
        <x:f>IF($Q147="","",INDEX(MAESTRO!$L:$L,$Q147))</x:f>
      </x:c>
      <x:c r="L147" s="166" t="str">
        <x:f>IF($Q147="","",INDEX(MAESTRO!$K:$K,$Q147))</x:f>
      </x:c>
      <x:c r="M147" s="165" t="str">
        <x:f>IF($Q147="","",INDEX(MAESTRO!$M:$M,$Q147))</x:f>
      </x:c>
      <x:c r="N147" s="61" t="str">
        <x:f>IF(OR($D147="",$D147="SIN ASIGNAR",$J147=""),"",IF(COUNTIFS('EDECANES AYUDANTES'!$C:$C,$J147,'EDECANES AYUDANTES'!$F:$F,"SI")=0,"",IF(LEFT($D147,1)="D","",IF(COUNTIFS('MAPA ASIENTOS'!$D:$D,CHAR(CODE(LEFT($D147,1))+1)&amp;MID($D147,2,10),'MAPA ASIENTOS'!$E:$E,"ASIGNABLE")&gt;0,CHAR(CODE(LEFT($D147,1))+1)&amp;MID($D147,2,10),""))))</x:f>
      </x:c>
      <x:c r="O147" s="61" t="str">
        <x:f>IF($N147&lt;&gt;"","RESERVADO EDECÁN/AYUDANTE","")</x:f>
      </x:c>
      <x:c r="P147" s="165" t="str">
        <x:f>IF(COUNTIFS('EDECANES AYUDANTES'!$C:$C,$J147,'EDECANES AYUDANTES'!$F:$F,"SI")=0,"",IF($D147="SIN ASIGNAR","Autoridad sin asiento asignado.",IF(LEFT($D147,1)="D","Sin fila posterior disponible.",IF($N147="","Silla posterior no asignable.","Silla posterior reservada automáticamente."))))</x:f>
      </x:c>
      <x:c r="Q147" s="166">
        <x:f>IFERROR(MATCH(ROWS($A$2:A147),MAESTRO!$P:$P,0),"")</x:f>
      </x:c>
    </x:row>
    <x:row r="148" s="115" customFormat="1">
      <x:c r="A148" s="166">
        <x:f>IF($Q148="","",ROWS($A$2:A148))</x:f>
      </x:c>
      <x:c r="B148" s="166" t="str">
        <x:f>IF(OR($D148="",$D148="SIN ASIGNAR"),"",LEFT($D148,1))</x:f>
      </x:c>
      <x:c r="C148" s="166" t="str">
        <x:f>IF(OR($D148="",$D148="SIN ASIGNAR"),"",VALUE(MID($D148,2,10)))</x:f>
      </x:c>
      <x:c r="D148" s="166" t="str">
        <x:f>IF($Q148="","",IF($J148="Cabrera Salazar, Fernando","A25",IF($J148="Mery, Roxana","A26",IFERROR(INDEX('MAPA ASIENTOS'!$D$2:$D$145,AGGREGATE(15,6,(ROW('MAPA ASIENTOS'!$D$2:$D$145)-ROW('MAPA ASIENTOS'!$D$2)+1)/(('MAPA ASIENTOS'!$E$2:$E$145="ASIGNABLE")*(COUNTIF($D$1:D147,'MAPA ASIENTOS'!$D$2:$D$145)=0)*(COUNTIF($N$1:N147,'MAPA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48" s="166" t="str">
        <x:f>IF($Q148="","",INDEX(MAESTRO!$A:$A,$Q148))</x:f>
      </x:c>
      <x:c r="F148" s="166" t="str">
        <x:f>IF($Q148="","",INDEX(MAESTRO!$B:$B,$Q148))</x:f>
      </x:c>
      <x:c r="G148" s="166" t="str">
        <x:f>IF($Q148="","",INDEX(MAESTRO!$D:$D,$Q148))</x:f>
      </x:c>
      <x:c r="H148" s="166" t="str">
        <x:f>IF($Q148="","",INDEX(MAESTRO!$E:$E,$Q148))</x:f>
      </x:c>
      <x:c r="I148" s="166" t="str">
        <x:f>IF($Q148="","",INDEX(MAESTRO!$F:$F,$Q148))</x:f>
      </x:c>
      <x:c r="J148" s="165" t="str">
        <x:f>IF($Q148="","",INDEX(MAESTRO!$G:$G,$Q148))</x:f>
      </x:c>
      <x:c r="K148" s="165" t="str">
        <x:f>IF($Q148="","",INDEX(MAESTRO!$L:$L,$Q148))</x:f>
      </x:c>
      <x:c r="L148" s="166" t="str">
        <x:f>IF($Q148="","",INDEX(MAESTRO!$K:$K,$Q148))</x:f>
      </x:c>
      <x:c r="M148" s="165" t="str">
        <x:f>IF($Q148="","",INDEX(MAESTRO!$M:$M,$Q148))</x:f>
      </x:c>
      <x:c r="N148" s="61" t="str">
        <x:f>IF(OR($D148="",$D148="SIN ASIGNAR",$J148=""),"",IF(COUNTIFS('EDECANES AYUDANTES'!$C:$C,$J148,'EDECANES AYUDANTES'!$F:$F,"SI")=0,"",IF(LEFT($D148,1)="D","",IF(COUNTIFS('MAPA ASIENTOS'!$D:$D,CHAR(CODE(LEFT($D148,1))+1)&amp;MID($D148,2,10),'MAPA ASIENTOS'!$E:$E,"ASIGNABLE")&gt;0,CHAR(CODE(LEFT($D148,1))+1)&amp;MID($D148,2,10),""))))</x:f>
      </x:c>
      <x:c r="O148" s="61" t="str">
        <x:f>IF($N148&lt;&gt;"","RESERVADO EDECÁN/AYUDANTE","")</x:f>
      </x:c>
      <x:c r="P148" s="165" t="str">
        <x:f>IF(COUNTIFS('EDECANES AYUDANTES'!$C:$C,$J148,'EDECANES AYUDANTES'!$F:$F,"SI")=0,"",IF($D148="SIN ASIGNAR","Autoridad sin asiento asignado.",IF(LEFT($D148,1)="D","Sin fila posterior disponible.",IF($N148="","Silla posterior no asignable.","Silla posterior reservada automáticamente."))))</x:f>
      </x:c>
      <x:c r="Q148" s="166">
        <x:f>IFERROR(MATCH(ROWS($A$2:A148),MAESTRO!$P:$P,0),"")</x:f>
      </x:c>
    </x:row>
    <x:row r="149" s="115" customFormat="1">
      <x:c r="A149" s="166">
        <x:f>IF($Q149="","",ROWS($A$2:A149))</x:f>
      </x:c>
      <x:c r="B149" s="166" t="str">
        <x:f>IF(OR($D149="",$D149="SIN ASIGNAR"),"",LEFT($D149,1))</x:f>
      </x:c>
      <x:c r="C149" s="166" t="str">
        <x:f>IF(OR($D149="",$D149="SIN ASIGNAR"),"",VALUE(MID($D149,2,10)))</x:f>
      </x:c>
      <x:c r="D149" s="166" t="str">
        <x:f>IF($Q149="","",IF($J149="Cabrera Salazar, Fernando","A25",IF($J149="Mery, Roxana","A26",IFERROR(INDEX('MAPA ASIENTOS'!$D$2:$D$145,AGGREGATE(15,6,(ROW('MAPA ASIENTOS'!$D$2:$D$145)-ROW('MAPA ASIENTOS'!$D$2)+1)/(('MAPA ASIENTOS'!$E$2:$E$145="ASIGNABLE")*(COUNTIF($D$1:D148,'MAPA ASIENTOS'!$D$2:$D$145)=0)*(COUNTIF($N$1:N148,'MAPA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49" s="166" t="str">
        <x:f>IF($Q149="","",INDEX(MAESTRO!$A:$A,$Q149))</x:f>
      </x:c>
      <x:c r="F149" s="166" t="str">
        <x:f>IF($Q149="","",INDEX(MAESTRO!$B:$B,$Q149))</x:f>
      </x:c>
      <x:c r="G149" s="166" t="str">
        <x:f>IF($Q149="","",INDEX(MAESTRO!$D:$D,$Q149))</x:f>
      </x:c>
      <x:c r="H149" s="166" t="str">
        <x:f>IF($Q149="","",INDEX(MAESTRO!$E:$E,$Q149))</x:f>
      </x:c>
      <x:c r="I149" s="166" t="str">
        <x:f>IF($Q149="","",INDEX(MAESTRO!$F:$F,$Q149))</x:f>
      </x:c>
      <x:c r="J149" s="165" t="str">
        <x:f>IF($Q149="","",INDEX(MAESTRO!$G:$G,$Q149))</x:f>
      </x:c>
      <x:c r="K149" s="165" t="str">
        <x:f>IF($Q149="","",INDEX(MAESTRO!$L:$L,$Q149))</x:f>
      </x:c>
      <x:c r="L149" s="166" t="str">
        <x:f>IF($Q149="","",INDEX(MAESTRO!$K:$K,$Q149))</x:f>
      </x:c>
      <x:c r="M149" s="165" t="str">
        <x:f>IF($Q149="","",INDEX(MAESTRO!$M:$M,$Q149))</x:f>
      </x:c>
      <x:c r="N149" s="61" t="str">
        <x:f>IF(OR($D149="",$D149="SIN ASIGNAR",$J149=""),"",IF(COUNTIFS('EDECANES AYUDANTES'!$C:$C,$J149,'EDECANES AYUDANTES'!$F:$F,"SI")=0,"",IF(LEFT($D149,1)="D","",IF(COUNTIFS('MAPA ASIENTOS'!$D:$D,CHAR(CODE(LEFT($D149,1))+1)&amp;MID($D149,2,10),'MAPA ASIENTOS'!$E:$E,"ASIGNABLE")&gt;0,CHAR(CODE(LEFT($D149,1))+1)&amp;MID($D149,2,10),""))))</x:f>
      </x:c>
      <x:c r="O149" s="61" t="str">
        <x:f>IF($N149&lt;&gt;"","RESERVADO EDECÁN/AYUDANTE","")</x:f>
      </x:c>
      <x:c r="P149" s="165" t="str">
        <x:f>IF(COUNTIFS('EDECANES AYUDANTES'!$C:$C,$J149,'EDECANES AYUDANTES'!$F:$F,"SI")=0,"",IF($D149="SIN ASIGNAR","Autoridad sin asiento asignado.",IF(LEFT($D149,1)="D","Sin fila posterior disponible.",IF($N149="","Silla posterior no asignable.","Silla posterior reservada automáticamente."))))</x:f>
      </x:c>
      <x:c r="Q149" s="166">
        <x:f>IFERROR(MATCH(ROWS($A$2:A149),MAESTRO!$P:$P,0),"")</x:f>
      </x:c>
    </x:row>
    <x:row r="150" s="115" customFormat="1">
      <x:c r="A150" s="166">
        <x:f>IF($Q150="","",ROWS($A$2:A150))</x:f>
      </x:c>
      <x:c r="B150" s="166" t="str">
        <x:f>IF(OR($D150="",$D150="SIN ASIGNAR"),"",LEFT($D150,1))</x:f>
      </x:c>
      <x:c r="C150" s="166" t="str">
        <x:f>IF(OR($D150="",$D150="SIN ASIGNAR"),"",VALUE(MID($D150,2,10)))</x:f>
      </x:c>
      <x:c r="D150" s="166" t="str">
        <x:f>IF($Q150="","",IF($J150="Cabrera Salazar, Fernando","A25",IF($J150="Mery, Roxana","A26",IFERROR(INDEX('MAPA ASIENTOS'!$D$2:$D$145,AGGREGATE(15,6,(ROW('MAPA ASIENTOS'!$D$2:$D$145)-ROW('MAPA ASIENTOS'!$D$2)+1)/(('MAPA ASIENTOS'!$E$2:$E$145="ASIGNABLE")*(COUNTIF($D$1:D149,'MAPA ASIENTOS'!$D$2:$D$145)=0)*(COUNTIF($N$1:N149,'MAPA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50" s="166" t="str">
        <x:f>IF($Q150="","",INDEX(MAESTRO!$A:$A,$Q150))</x:f>
      </x:c>
      <x:c r="F150" s="166" t="str">
        <x:f>IF($Q150="","",INDEX(MAESTRO!$B:$B,$Q150))</x:f>
      </x:c>
      <x:c r="G150" s="166" t="str">
        <x:f>IF($Q150="","",INDEX(MAESTRO!$D:$D,$Q150))</x:f>
      </x:c>
      <x:c r="H150" s="166" t="str">
        <x:f>IF($Q150="","",INDEX(MAESTRO!$E:$E,$Q150))</x:f>
      </x:c>
      <x:c r="I150" s="166" t="str">
        <x:f>IF($Q150="","",INDEX(MAESTRO!$F:$F,$Q150))</x:f>
      </x:c>
      <x:c r="J150" s="165" t="str">
        <x:f>IF($Q150="","",INDEX(MAESTRO!$G:$G,$Q150))</x:f>
      </x:c>
      <x:c r="K150" s="165" t="str">
        <x:f>IF($Q150="","",INDEX(MAESTRO!$L:$L,$Q150))</x:f>
      </x:c>
      <x:c r="L150" s="166" t="str">
        <x:f>IF($Q150="","",INDEX(MAESTRO!$K:$K,$Q150))</x:f>
      </x:c>
      <x:c r="M150" s="165" t="str">
        <x:f>IF($Q150="","",INDEX(MAESTRO!$M:$M,$Q150))</x:f>
      </x:c>
      <x:c r="N150" s="61" t="str">
        <x:f>IF(OR($D150="",$D150="SIN ASIGNAR",$J150=""),"",IF(COUNTIFS('EDECANES AYUDANTES'!$C:$C,$J150,'EDECANES AYUDANTES'!$F:$F,"SI")=0,"",IF(LEFT($D150,1)="D","",IF(COUNTIFS('MAPA ASIENTOS'!$D:$D,CHAR(CODE(LEFT($D150,1))+1)&amp;MID($D150,2,10),'MAPA ASIENTOS'!$E:$E,"ASIGNABLE")&gt;0,CHAR(CODE(LEFT($D150,1))+1)&amp;MID($D150,2,10),""))))</x:f>
      </x:c>
      <x:c r="O150" s="61" t="str">
        <x:f>IF($N150&lt;&gt;"","RESERVADO EDECÁN/AYUDANTE","")</x:f>
      </x:c>
      <x:c r="P150" s="165" t="str">
        <x:f>IF(COUNTIFS('EDECANES AYUDANTES'!$C:$C,$J150,'EDECANES AYUDANTES'!$F:$F,"SI")=0,"",IF($D150="SIN ASIGNAR","Autoridad sin asiento asignado.",IF(LEFT($D150,1)="D","Sin fila posterior disponible.",IF($N150="","Silla posterior no asignable.","Silla posterior reservada automáticamente."))))</x:f>
      </x:c>
      <x:c r="Q150" s="166">
        <x:f>IFERROR(MATCH(ROWS($A$2:A150),MAESTRO!$P:$P,0),"")</x:f>
      </x:c>
    </x:row>
    <x:row r="151" s="115" customFormat="1">
      <x:c r="A151" s="166">
        <x:f>IF($Q151="","",ROWS($A$2:A151))</x:f>
      </x:c>
      <x:c r="B151" s="166" t="str">
        <x:f>IF(OR($D151="",$D151="SIN ASIGNAR"),"",LEFT($D151,1))</x:f>
      </x:c>
      <x:c r="C151" s="166" t="str">
        <x:f>IF(OR($D151="",$D151="SIN ASIGNAR"),"",VALUE(MID($D151,2,10)))</x:f>
      </x:c>
      <x:c r="D151" s="166" t="str">
        <x:f>IF($Q151="","",IF($J151="Cabrera Salazar, Fernando","A25",IF($J151="Mery, Roxana","A26",IFERROR(INDEX('MAPA ASIENTOS'!$D$2:$D$145,AGGREGATE(15,6,(ROW('MAPA ASIENTOS'!$D$2:$D$145)-ROW('MAPA ASIENTOS'!$D$2)+1)/(('MAPA ASIENTOS'!$E$2:$E$145="ASIGNABLE")*(COUNTIF($D$1:D150,'MAPA ASIENTOS'!$D$2:$D$145)=0)*(COUNTIF($N$1:N150,'MAPA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51" s="166" t="str">
        <x:f>IF($Q151="","",INDEX(MAESTRO!$A:$A,$Q151))</x:f>
      </x:c>
      <x:c r="F151" s="166" t="str">
        <x:f>IF($Q151="","",INDEX(MAESTRO!$B:$B,$Q151))</x:f>
      </x:c>
      <x:c r="G151" s="166" t="str">
        <x:f>IF($Q151="","",INDEX(MAESTRO!$D:$D,$Q151))</x:f>
      </x:c>
      <x:c r="H151" s="166" t="str">
        <x:f>IF($Q151="","",INDEX(MAESTRO!$E:$E,$Q151))</x:f>
      </x:c>
      <x:c r="I151" s="166" t="str">
        <x:f>IF($Q151="","",INDEX(MAESTRO!$F:$F,$Q151))</x:f>
      </x:c>
      <x:c r="J151" s="165" t="str">
        <x:f>IF($Q151="","",INDEX(MAESTRO!$G:$G,$Q151))</x:f>
      </x:c>
      <x:c r="K151" s="165" t="str">
        <x:f>IF($Q151="","",INDEX(MAESTRO!$L:$L,$Q151))</x:f>
      </x:c>
      <x:c r="L151" s="166" t="str">
        <x:f>IF($Q151="","",INDEX(MAESTRO!$K:$K,$Q151))</x:f>
      </x:c>
      <x:c r="M151" s="165" t="str">
        <x:f>IF($Q151="","",INDEX(MAESTRO!$M:$M,$Q151))</x:f>
      </x:c>
      <x:c r="N151" s="61" t="str">
        <x:f>IF(OR($D151="",$D151="SIN ASIGNAR",$J151=""),"",IF(COUNTIFS('EDECANES AYUDANTES'!$C:$C,$J151,'EDECANES AYUDANTES'!$F:$F,"SI")=0,"",IF(LEFT($D151,1)="D","",IF(COUNTIFS('MAPA ASIENTOS'!$D:$D,CHAR(CODE(LEFT($D151,1))+1)&amp;MID($D151,2,10),'MAPA ASIENTOS'!$E:$E,"ASIGNABLE")&gt;0,CHAR(CODE(LEFT($D151,1))+1)&amp;MID($D151,2,10),""))))</x:f>
      </x:c>
      <x:c r="O151" s="61" t="str">
        <x:f>IF($N151&lt;&gt;"","RESERVADO EDECÁN/AYUDANTE","")</x:f>
      </x:c>
      <x:c r="P151" s="165" t="str">
        <x:f>IF(COUNTIFS('EDECANES AYUDANTES'!$C:$C,$J151,'EDECANES AYUDANTES'!$F:$F,"SI")=0,"",IF($D151="SIN ASIGNAR","Autoridad sin asiento asignado.",IF(LEFT($D151,1)="D","Sin fila posterior disponible.",IF($N151="","Silla posterior no asignable.","Silla posterior reservada automáticamente."))))</x:f>
      </x:c>
      <x:c r="Q151" s="166">
        <x:f>IFERROR(MATCH(ROWS($A$2:A151),MAESTRO!$P:$P,0),"")</x:f>
      </x:c>
    </x:row>
    <x:row r="152" s="115" customFormat="1">
      <x:c r="A152" s="166">
        <x:f>IF($Q152="","",ROWS($A$2:A152))</x:f>
      </x:c>
      <x:c r="B152" s="166" t="str">
        <x:f>IF(OR($D152="",$D152="SIN ASIGNAR"),"",LEFT($D152,1))</x:f>
      </x:c>
      <x:c r="C152" s="166" t="str">
        <x:f>IF(OR($D152="",$D152="SIN ASIGNAR"),"",VALUE(MID($D152,2,10)))</x:f>
      </x:c>
      <x:c r="D152" s="166" t="str">
        <x:f>IF($Q152="","",IF($J152="Cabrera Salazar, Fernando","A25",IF($J152="Mery, Roxana","A26",IFERROR(INDEX('MAPA ASIENTOS'!$D$2:$D$145,AGGREGATE(15,6,(ROW('MAPA ASIENTOS'!$D$2:$D$145)-ROW('MAPA ASIENTOS'!$D$2)+1)/(('MAPA ASIENTOS'!$E$2:$E$145="ASIGNABLE")*(COUNTIF($D$1:D151,'MAPA ASIENTOS'!$D$2:$D$145)=0)*(COUNTIF($N$1:N151,'MAPA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52" s="166" t="str">
        <x:f>IF($Q152="","",INDEX(MAESTRO!$A:$A,$Q152))</x:f>
      </x:c>
      <x:c r="F152" s="166" t="str">
        <x:f>IF($Q152="","",INDEX(MAESTRO!$B:$B,$Q152))</x:f>
      </x:c>
      <x:c r="G152" s="166" t="str">
        <x:f>IF($Q152="","",INDEX(MAESTRO!$D:$D,$Q152))</x:f>
      </x:c>
      <x:c r="H152" s="166" t="str">
        <x:f>IF($Q152="","",INDEX(MAESTRO!$E:$E,$Q152))</x:f>
      </x:c>
      <x:c r="I152" s="166" t="str">
        <x:f>IF($Q152="","",INDEX(MAESTRO!$F:$F,$Q152))</x:f>
      </x:c>
      <x:c r="J152" s="165" t="str">
        <x:f>IF($Q152="","",INDEX(MAESTRO!$G:$G,$Q152))</x:f>
      </x:c>
      <x:c r="K152" s="165" t="str">
        <x:f>IF($Q152="","",INDEX(MAESTRO!$L:$L,$Q152))</x:f>
      </x:c>
      <x:c r="L152" s="166" t="str">
        <x:f>IF($Q152="","",INDEX(MAESTRO!$K:$K,$Q152))</x:f>
      </x:c>
      <x:c r="M152" s="165" t="str">
        <x:f>IF($Q152="","",INDEX(MAESTRO!$M:$M,$Q152))</x:f>
      </x:c>
      <x:c r="N152" s="61" t="str">
        <x:f>IF(OR($D152="",$D152="SIN ASIGNAR",$J152=""),"",IF(COUNTIFS('EDECANES AYUDANTES'!$C:$C,$J152,'EDECANES AYUDANTES'!$F:$F,"SI")=0,"",IF(LEFT($D152,1)="D","",IF(COUNTIFS('MAPA ASIENTOS'!$D:$D,CHAR(CODE(LEFT($D152,1))+1)&amp;MID($D152,2,10),'MAPA ASIENTOS'!$E:$E,"ASIGNABLE")&gt;0,CHAR(CODE(LEFT($D152,1))+1)&amp;MID($D152,2,10),""))))</x:f>
      </x:c>
      <x:c r="O152" s="61" t="str">
        <x:f>IF($N152&lt;&gt;"","RESERVADO EDECÁN/AYUDANTE","")</x:f>
      </x:c>
      <x:c r="P152" s="165" t="str">
        <x:f>IF(COUNTIFS('EDECANES AYUDANTES'!$C:$C,$J152,'EDECANES AYUDANTES'!$F:$F,"SI")=0,"",IF($D152="SIN ASIGNAR","Autoridad sin asiento asignado.",IF(LEFT($D152,1)="D","Sin fila posterior disponible.",IF($N152="","Silla posterior no asignable.","Silla posterior reservada automáticamente."))))</x:f>
      </x:c>
      <x:c r="Q152" s="166">
        <x:f>IFERROR(MATCH(ROWS($A$2:A152),MAESTRO!$P:$P,0),"")</x:f>
      </x:c>
    </x:row>
    <x:row r="153" s="115" customFormat="1">
      <x:c r="A153" s="166">
        <x:f>IF($Q153="","",ROWS($A$2:A153))</x:f>
      </x:c>
      <x:c r="B153" s="166" t="str">
        <x:f>IF(OR($D153="",$D153="SIN ASIGNAR"),"",LEFT($D153,1))</x:f>
      </x:c>
      <x:c r="C153" s="166" t="str">
        <x:f>IF(OR($D153="",$D153="SIN ASIGNAR"),"",VALUE(MID($D153,2,10)))</x:f>
      </x:c>
      <x:c r="D153" s="166" t="str">
        <x:f>IF($Q153="","",IF($J153="Cabrera Salazar, Fernando","A25",IF($J153="Mery, Roxana","A26",IFERROR(INDEX('MAPA ASIENTOS'!$D$2:$D$145,AGGREGATE(15,6,(ROW('MAPA ASIENTOS'!$D$2:$D$145)-ROW('MAPA ASIENTOS'!$D$2)+1)/(('MAPA ASIENTOS'!$E$2:$E$145="ASIGNABLE")*(COUNTIF($D$1:D152,'MAPA ASIENTOS'!$D$2:$D$145)=0)*(COUNTIF($N$1:N152,'MAPA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53" s="166" t="str">
        <x:f>IF($Q153="","",INDEX(MAESTRO!$A:$A,$Q153))</x:f>
      </x:c>
      <x:c r="F153" s="166" t="str">
        <x:f>IF($Q153="","",INDEX(MAESTRO!$B:$B,$Q153))</x:f>
      </x:c>
      <x:c r="G153" s="166" t="str">
        <x:f>IF($Q153="","",INDEX(MAESTRO!$D:$D,$Q153))</x:f>
      </x:c>
      <x:c r="H153" s="166" t="str">
        <x:f>IF($Q153="","",INDEX(MAESTRO!$E:$E,$Q153))</x:f>
      </x:c>
      <x:c r="I153" s="166" t="str">
        <x:f>IF($Q153="","",INDEX(MAESTRO!$F:$F,$Q153))</x:f>
      </x:c>
      <x:c r="J153" s="165" t="str">
        <x:f>IF($Q153="","",INDEX(MAESTRO!$G:$G,$Q153))</x:f>
      </x:c>
      <x:c r="K153" s="165" t="str">
        <x:f>IF($Q153="","",INDEX(MAESTRO!$L:$L,$Q153))</x:f>
      </x:c>
      <x:c r="L153" s="166" t="str">
        <x:f>IF($Q153="","",INDEX(MAESTRO!$K:$K,$Q153))</x:f>
      </x:c>
      <x:c r="M153" s="165" t="str">
        <x:f>IF($Q153="","",INDEX(MAESTRO!$M:$M,$Q153))</x:f>
      </x:c>
      <x:c r="N153" s="61" t="str">
        <x:f>IF(OR($D153="",$D153="SIN ASIGNAR",$J153=""),"",IF(COUNTIFS('EDECANES AYUDANTES'!$C:$C,$J153,'EDECANES AYUDANTES'!$F:$F,"SI")=0,"",IF(LEFT($D153,1)="D","",IF(COUNTIFS('MAPA ASIENTOS'!$D:$D,CHAR(CODE(LEFT($D153,1))+1)&amp;MID($D153,2,10),'MAPA ASIENTOS'!$E:$E,"ASIGNABLE")&gt;0,CHAR(CODE(LEFT($D153,1))+1)&amp;MID($D153,2,10),""))))</x:f>
      </x:c>
      <x:c r="O153" s="61" t="str">
        <x:f>IF($N153&lt;&gt;"","RESERVADO EDECÁN/AYUDANTE","")</x:f>
      </x:c>
      <x:c r="P153" s="165" t="str">
        <x:f>IF(COUNTIFS('EDECANES AYUDANTES'!$C:$C,$J153,'EDECANES AYUDANTES'!$F:$F,"SI")=0,"",IF($D153="SIN ASIGNAR","Autoridad sin asiento asignado.",IF(LEFT($D153,1)="D","Sin fila posterior disponible.",IF($N153="","Silla posterior no asignable.","Silla posterior reservada automáticamente."))))</x:f>
      </x:c>
      <x:c r="Q153" s="166">
        <x:f>IFERROR(MATCH(ROWS($A$2:A153),MAESTRO!$P:$P,0),"")</x:f>
      </x:c>
    </x:row>
    <x:row r="154" s="115" customFormat="1">
      <x:c r="A154" s="166">
        <x:f>IF($Q154="","",ROWS($A$2:A154))</x:f>
      </x:c>
      <x:c r="B154" s="166" t="str">
        <x:f>IF(OR($D154="",$D154="SIN ASIGNAR"),"",LEFT($D154,1))</x:f>
      </x:c>
      <x:c r="C154" s="166" t="str">
        <x:f>IF(OR($D154="",$D154="SIN ASIGNAR"),"",VALUE(MID($D154,2,10)))</x:f>
      </x:c>
      <x:c r="D154" s="166" t="str">
        <x:f>IF($Q154="","",IF($J154="Cabrera Salazar, Fernando","A25",IF($J154="Mery, Roxana","A26",IFERROR(INDEX('MAPA ASIENTOS'!$D$2:$D$145,AGGREGATE(15,6,(ROW('MAPA ASIENTOS'!$D$2:$D$145)-ROW('MAPA ASIENTOS'!$D$2)+1)/(('MAPA ASIENTOS'!$E$2:$E$145="ASIGNABLE")*(COUNTIF($D$1:D153,'MAPA ASIENTOS'!$D$2:$D$145)=0)*(COUNTIF($N$1:N153,'MAPA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54" s="166" t="str">
        <x:f>IF($Q154="","",INDEX(MAESTRO!$A:$A,$Q154))</x:f>
      </x:c>
      <x:c r="F154" s="166" t="str">
        <x:f>IF($Q154="","",INDEX(MAESTRO!$B:$B,$Q154))</x:f>
      </x:c>
      <x:c r="G154" s="166" t="str">
        <x:f>IF($Q154="","",INDEX(MAESTRO!$D:$D,$Q154))</x:f>
      </x:c>
      <x:c r="H154" s="166" t="str">
        <x:f>IF($Q154="","",INDEX(MAESTRO!$E:$E,$Q154))</x:f>
      </x:c>
      <x:c r="I154" s="166" t="str">
        <x:f>IF($Q154="","",INDEX(MAESTRO!$F:$F,$Q154))</x:f>
      </x:c>
      <x:c r="J154" s="165" t="str">
        <x:f>IF($Q154="","",INDEX(MAESTRO!$G:$G,$Q154))</x:f>
      </x:c>
      <x:c r="K154" s="165" t="str">
        <x:f>IF($Q154="","",INDEX(MAESTRO!$L:$L,$Q154))</x:f>
      </x:c>
      <x:c r="L154" s="166" t="str">
        <x:f>IF($Q154="","",INDEX(MAESTRO!$K:$K,$Q154))</x:f>
      </x:c>
      <x:c r="M154" s="165" t="str">
        <x:f>IF($Q154="","",INDEX(MAESTRO!$M:$M,$Q154))</x:f>
      </x:c>
      <x:c r="N154" s="61" t="str">
        <x:f>IF(OR($D154="",$D154="SIN ASIGNAR",$J154=""),"",IF(COUNTIFS('EDECANES AYUDANTES'!$C:$C,$J154,'EDECANES AYUDANTES'!$F:$F,"SI")=0,"",IF(LEFT($D154,1)="D","",IF(COUNTIFS('MAPA ASIENTOS'!$D:$D,CHAR(CODE(LEFT($D154,1))+1)&amp;MID($D154,2,10),'MAPA ASIENTOS'!$E:$E,"ASIGNABLE")&gt;0,CHAR(CODE(LEFT($D154,1))+1)&amp;MID($D154,2,10),""))))</x:f>
      </x:c>
      <x:c r="O154" s="61" t="str">
        <x:f>IF($N154&lt;&gt;"","RESERVADO EDECÁN/AYUDANTE","")</x:f>
      </x:c>
      <x:c r="P154" s="165" t="str">
        <x:f>IF(COUNTIFS('EDECANES AYUDANTES'!$C:$C,$J154,'EDECANES AYUDANTES'!$F:$F,"SI")=0,"",IF($D154="SIN ASIGNAR","Autoridad sin asiento asignado.",IF(LEFT($D154,1)="D","Sin fila posterior disponible.",IF($N154="","Silla posterior no asignable.","Silla posterior reservada automáticamente."))))</x:f>
      </x:c>
      <x:c r="Q154" s="166">
        <x:f>IFERROR(MATCH(ROWS($A$2:A154),MAESTRO!$P:$P,0),"")</x:f>
      </x:c>
    </x:row>
    <x:row r="155" s="115" customFormat="1">
      <x:c r="A155" s="166">
        <x:f>IF($Q155="","",ROWS($A$2:A155))</x:f>
      </x:c>
      <x:c r="B155" s="166" t="str">
        <x:f>IF(OR($D155="",$D155="SIN ASIGNAR"),"",LEFT($D155,1))</x:f>
      </x:c>
      <x:c r="C155" s="166" t="str">
        <x:f>IF(OR($D155="",$D155="SIN ASIGNAR"),"",VALUE(MID($D155,2,10)))</x:f>
      </x:c>
      <x:c r="D155" s="166" t="str">
        <x:f>IF($Q155="","",IF($J155="Cabrera Salazar, Fernando","A25",IF($J155="Mery, Roxana","A26",IFERROR(INDEX('MAPA ASIENTOS'!$D$2:$D$145,AGGREGATE(15,6,(ROW('MAPA ASIENTOS'!$D$2:$D$145)-ROW('MAPA ASIENTOS'!$D$2)+1)/(('MAPA ASIENTOS'!$E$2:$E$145="ASIGNABLE")*(COUNTIF($D$1:D154,'MAPA ASIENTOS'!$D$2:$D$145)=0)*(COUNTIF($N$1:N154,'MAPA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55" s="166" t="str">
        <x:f>IF($Q155="","",INDEX(MAESTRO!$A:$A,$Q155))</x:f>
      </x:c>
      <x:c r="F155" s="166" t="str">
        <x:f>IF($Q155="","",INDEX(MAESTRO!$B:$B,$Q155))</x:f>
      </x:c>
      <x:c r="G155" s="166" t="str">
        <x:f>IF($Q155="","",INDEX(MAESTRO!$D:$D,$Q155))</x:f>
      </x:c>
      <x:c r="H155" s="166" t="str">
        <x:f>IF($Q155="","",INDEX(MAESTRO!$E:$E,$Q155))</x:f>
      </x:c>
      <x:c r="I155" s="166" t="str">
        <x:f>IF($Q155="","",INDEX(MAESTRO!$F:$F,$Q155))</x:f>
      </x:c>
      <x:c r="J155" s="165" t="str">
        <x:f>IF($Q155="","",INDEX(MAESTRO!$G:$G,$Q155))</x:f>
      </x:c>
      <x:c r="K155" s="165" t="str">
        <x:f>IF($Q155="","",INDEX(MAESTRO!$L:$L,$Q155))</x:f>
      </x:c>
      <x:c r="L155" s="166" t="str">
        <x:f>IF($Q155="","",INDEX(MAESTRO!$K:$K,$Q155))</x:f>
      </x:c>
      <x:c r="M155" s="165" t="str">
        <x:f>IF($Q155="","",INDEX(MAESTRO!$M:$M,$Q155))</x:f>
      </x:c>
      <x:c r="N155" s="61" t="str">
        <x:f>IF(OR($D155="",$D155="SIN ASIGNAR",$J155=""),"",IF(COUNTIFS('EDECANES AYUDANTES'!$C:$C,$J155,'EDECANES AYUDANTES'!$F:$F,"SI")=0,"",IF(LEFT($D155,1)="D","",IF(COUNTIFS('MAPA ASIENTOS'!$D:$D,CHAR(CODE(LEFT($D155,1))+1)&amp;MID($D155,2,10),'MAPA ASIENTOS'!$E:$E,"ASIGNABLE")&gt;0,CHAR(CODE(LEFT($D155,1))+1)&amp;MID($D155,2,10),""))))</x:f>
      </x:c>
      <x:c r="O155" s="61" t="str">
        <x:f>IF($N155&lt;&gt;"","RESERVADO EDECÁN/AYUDANTE","")</x:f>
      </x:c>
      <x:c r="P155" s="165" t="str">
        <x:f>IF(COUNTIFS('EDECANES AYUDANTES'!$C:$C,$J155,'EDECANES AYUDANTES'!$F:$F,"SI")=0,"",IF($D155="SIN ASIGNAR","Autoridad sin asiento asignado.",IF(LEFT($D155,1)="D","Sin fila posterior disponible.",IF($N155="","Silla posterior no asignable.","Silla posterior reservada automáticamente."))))</x:f>
      </x:c>
      <x:c r="Q155" s="166">
        <x:f>IFERROR(MATCH(ROWS($A$2:A155),MAESTRO!$P:$P,0),"")</x:f>
      </x:c>
    </x:row>
    <x:row r="156" s="115" customFormat="1">
      <x:c r="A156" s="166">
        <x:f>IF($Q156="","",ROWS($A$2:A156))</x:f>
      </x:c>
      <x:c r="B156" s="166" t="str">
        <x:f>IF(OR($D156="",$D156="SIN ASIGNAR"),"",LEFT($D156,1))</x:f>
      </x:c>
      <x:c r="C156" s="166" t="str">
        <x:f>IF(OR($D156="",$D156="SIN ASIGNAR"),"",VALUE(MID($D156,2,10)))</x:f>
      </x:c>
      <x:c r="D156" s="166" t="str">
        <x:f>IF($Q156="","",IF($J156="Cabrera Salazar, Fernando","A25",IF($J156="Mery, Roxana","A26",IFERROR(INDEX('MAPA ASIENTOS'!$D$2:$D$145,AGGREGATE(15,6,(ROW('MAPA ASIENTOS'!$D$2:$D$145)-ROW('MAPA ASIENTOS'!$D$2)+1)/(('MAPA ASIENTOS'!$E$2:$E$145="ASIGNABLE")*(COUNTIF($D$1:D155,'MAPA ASIENTOS'!$D$2:$D$145)=0)*(COUNTIF($N$1:N155,'MAPA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56" s="166" t="str">
        <x:f>IF($Q156="","",INDEX(MAESTRO!$A:$A,$Q156))</x:f>
      </x:c>
      <x:c r="F156" s="166" t="str">
        <x:f>IF($Q156="","",INDEX(MAESTRO!$B:$B,$Q156))</x:f>
      </x:c>
      <x:c r="G156" s="166" t="str">
        <x:f>IF($Q156="","",INDEX(MAESTRO!$D:$D,$Q156))</x:f>
      </x:c>
      <x:c r="H156" s="166" t="str">
        <x:f>IF($Q156="","",INDEX(MAESTRO!$E:$E,$Q156))</x:f>
      </x:c>
      <x:c r="I156" s="166" t="str">
        <x:f>IF($Q156="","",INDEX(MAESTRO!$F:$F,$Q156))</x:f>
      </x:c>
      <x:c r="J156" s="165" t="str">
        <x:f>IF($Q156="","",INDEX(MAESTRO!$G:$G,$Q156))</x:f>
      </x:c>
      <x:c r="K156" s="165" t="str">
        <x:f>IF($Q156="","",INDEX(MAESTRO!$L:$L,$Q156))</x:f>
      </x:c>
      <x:c r="L156" s="166" t="str">
        <x:f>IF($Q156="","",INDEX(MAESTRO!$K:$K,$Q156))</x:f>
      </x:c>
      <x:c r="M156" s="165" t="str">
        <x:f>IF($Q156="","",INDEX(MAESTRO!$M:$M,$Q156))</x:f>
      </x:c>
      <x:c r="N156" s="61" t="str">
        <x:f>IF(OR($D156="",$D156="SIN ASIGNAR",$J156=""),"",IF(COUNTIFS('EDECANES AYUDANTES'!$C:$C,$J156,'EDECANES AYUDANTES'!$F:$F,"SI")=0,"",IF(LEFT($D156,1)="D","",IF(COUNTIFS('MAPA ASIENTOS'!$D:$D,CHAR(CODE(LEFT($D156,1))+1)&amp;MID($D156,2,10),'MAPA ASIENTOS'!$E:$E,"ASIGNABLE")&gt;0,CHAR(CODE(LEFT($D156,1))+1)&amp;MID($D156,2,10),""))))</x:f>
      </x:c>
      <x:c r="O156" s="61" t="str">
        <x:f>IF($N156&lt;&gt;"","RESERVADO EDECÁN/AYUDANTE","")</x:f>
      </x:c>
      <x:c r="P156" s="165" t="str">
        <x:f>IF(COUNTIFS('EDECANES AYUDANTES'!$C:$C,$J156,'EDECANES AYUDANTES'!$F:$F,"SI")=0,"",IF($D156="SIN ASIGNAR","Autoridad sin asiento asignado.",IF(LEFT($D156,1)="D","Sin fila posterior disponible.",IF($N156="","Silla posterior no asignable.","Silla posterior reservada automáticamente."))))</x:f>
      </x:c>
      <x:c r="Q156" s="166">
        <x:f>IFERROR(MATCH(ROWS($A$2:A156),MAESTRO!$P:$P,0),"")</x:f>
      </x:c>
    </x:row>
    <x:row r="157" s="115" customFormat="1">
      <x:c r="A157" s="166">
        <x:f>IF($Q157="","",ROWS($A$2:A157))</x:f>
      </x:c>
      <x:c r="B157" s="166" t="str">
        <x:f>IF(OR($D157="",$D157="SIN ASIGNAR"),"",LEFT($D157,1))</x:f>
      </x:c>
      <x:c r="C157" s="166" t="str">
        <x:f>IF(OR($D157="",$D157="SIN ASIGNAR"),"",VALUE(MID($D157,2,10)))</x:f>
      </x:c>
      <x:c r="D157" s="166" t="str">
        <x:f>IF($Q157="","",IF($J157="Cabrera Salazar, Fernando","A25",IF($J157="Mery, Roxana","A26",IFERROR(INDEX('MAPA ASIENTOS'!$D$2:$D$145,AGGREGATE(15,6,(ROW('MAPA ASIENTOS'!$D$2:$D$145)-ROW('MAPA ASIENTOS'!$D$2)+1)/(('MAPA ASIENTOS'!$E$2:$E$145="ASIGNABLE")*(COUNTIF($D$1:D156,'MAPA ASIENTOS'!$D$2:$D$145)=0)*(COUNTIF($N$1:N156,'MAPA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57" s="166" t="str">
        <x:f>IF($Q157="","",INDEX(MAESTRO!$A:$A,$Q157))</x:f>
      </x:c>
      <x:c r="F157" s="166" t="str">
        <x:f>IF($Q157="","",INDEX(MAESTRO!$B:$B,$Q157))</x:f>
      </x:c>
      <x:c r="G157" s="166" t="str">
        <x:f>IF($Q157="","",INDEX(MAESTRO!$D:$D,$Q157))</x:f>
      </x:c>
      <x:c r="H157" s="166" t="str">
        <x:f>IF($Q157="","",INDEX(MAESTRO!$E:$E,$Q157))</x:f>
      </x:c>
      <x:c r="I157" s="166" t="str">
        <x:f>IF($Q157="","",INDEX(MAESTRO!$F:$F,$Q157))</x:f>
      </x:c>
      <x:c r="J157" s="165" t="str">
        <x:f>IF($Q157="","",INDEX(MAESTRO!$G:$G,$Q157))</x:f>
      </x:c>
      <x:c r="K157" s="165" t="str">
        <x:f>IF($Q157="","",INDEX(MAESTRO!$L:$L,$Q157))</x:f>
      </x:c>
      <x:c r="L157" s="166" t="str">
        <x:f>IF($Q157="","",INDEX(MAESTRO!$K:$K,$Q157))</x:f>
      </x:c>
      <x:c r="M157" s="165" t="str">
        <x:f>IF($Q157="","",INDEX(MAESTRO!$M:$M,$Q157))</x:f>
      </x:c>
      <x:c r="N157" s="61" t="str">
        <x:f>IF(OR($D157="",$D157="SIN ASIGNAR",$J157=""),"",IF(COUNTIFS('EDECANES AYUDANTES'!$C:$C,$J157,'EDECANES AYUDANTES'!$F:$F,"SI")=0,"",IF(LEFT($D157,1)="D","",IF(COUNTIFS('MAPA ASIENTOS'!$D:$D,CHAR(CODE(LEFT($D157,1))+1)&amp;MID($D157,2,10),'MAPA ASIENTOS'!$E:$E,"ASIGNABLE")&gt;0,CHAR(CODE(LEFT($D157,1))+1)&amp;MID($D157,2,10),""))))</x:f>
      </x:c>
      <x:c r="O157" s="61" t="str">
        <x:f>IF($N157&lt;&gt;"","RESERVADO EDECÁN/AYUDANTE","")</x:f>
      </x:c>
      <x:c r="P157" s="165" t="str">
        <x:f>IF(COUNTIFS('EDECANES AYUDANTES'!$C:$C,$J157,'EDECANES AYUDANTES'!$F:$F,"SI")=0,"",IF($D157="SIN ASIGNAR","Autoridad sin asiento asignado.",IF(LEFT($D157,1)="D","Sin fila posterior disponible.",IF($N157="","Silla posterior no asignable.","Silla posterior reservada automáticamente."))))</x:f>
      </x:c>
      <x:c r="Q157" s="166">
        <x:f>IFERROR(MATCH(ROWS($A$2:A157),MAESTRO!$P:$P,0),"")</x:f>
      </x:c>
    </x:row>
    <x:row r="158" s="115" customFormat="1">
      <x:c r="A158" s="166">
        <x:f>IF($Q158="","",ROWS($A$2:A158))</x:f>
      </x:c>
      <x:c r="B158" s="166" t="str">
        <x:f>IF(OR($D158="",$D158="SIN ASIGNAR"),"",LEFT($D158,1))</x:f>
      </x:c>
      <x:c r="C158" s="166" t="str">
        <x:f>IF(OR($D158="",$D158="SIN ASIGNAR"),"",VALUE(MID($D158,2,10)))</x:f>
      </x:c>
      <x:c r="D158" s="166" t="str">
        <x:f>IF($Q158="","",IF($J158="Cabrera Salazar, Fernando","A25",IF($J158="Mery, Roxana","A26",IFERROR(INDEX('MAPA ASIENTOS'!$D$2:$D$145,AGGREGATE(15,6,(ROW('MAPA ASIENTOS'!$D$2:$D$145)-ROW('MAPA ASIENTOS'!$D$2)+1)/(('MAPA ASIENTOS'!$E$2:$E$145="ASIGNABLE")*(COUNTIF($D$1:D157,'MAPA ASIENTOS'!$D$2:$D$145)=0)*(COUNTIF($N$1:N157,'MAPA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58" s="166" t="str">
        <x:f>IF($Q158="","",INDEX(MAESTRO!$A:$A,$Q158))</x:f>
      </x:c>
      <x:c r="F158" s="166" t="str">
        <x:f>IF($Q158="","",INDEX(MAESTRO!$B:$B,$Q158))</x:f>
      </x:c>
      <x:c r="G158" s="166" t="str">
        <x:f>IF($Q158="","",INDEX(MAESTRO!$D:$D,$Q158))</x:f>
      </x:c>
      <x:c r="H158" s="166" t="str">
        <x:f>IF($Q158="","",INDEX(MAESTRO!$E:$E,$Q158))</x:f>
      </x:c>
      <x:c r="I158" s="166" t="str">
        <x:f>IF($Q158="","",INDEX(MAESTRO!$F:$F,$Q158))</x:f>
      </x:c>
      <x:c r="J158" s="165" t="str">
        <x:f>IF($Q158="","",INDEX(MAESTRO!$G:$G,$Q158))</x:f>
      </x:c>
      <x:c r="K158" s="165" t="str">
        <x:f>IF($Q158="","",INDEX(MAESTRO!$L:$L,$Q158))</x:f>
      </x:c>
      <x:c r="L158" s="166" t="str">
        <x:f>IF($Q158="","",INDEX(MAESTRO!$K:$K,$Q158))</x:f>
      </x:c>
      <x:c r="M158" s="165" t="str">
        <x:f>IF($Q158="","",INDEX(MAESTRO!$M:$M,$Q158))</x:f>
      </x:c>
      <x:c r="N158" s="61" t="str">
        <x:f>IF(OR($D158="",$D158="SIN ASIGNAR",$J158=""),"",IF(COUNTIFS('EDECANES AYUDANTES'!$C:$C,$J158,'EDECANES AYUDANTES'!$F:$F,"SI")=0,"",IF(LEFT($D158,1)="D","",IF(COUNTIFS('MAPA ASIENTOS'!$D:$D,CHAR(CODE(LEFT($D158,1))+1)&amp;MID($D158,2,10),'MAPA ASIENTOS'!$E:$E,"ASIGNABLE")&gt;0,CHAR(CODE(LEFT($D158,1))+1)&amp;MID($D158,2,10),""))))</x:f>
      </x:c>
      <x:c r="O158" s="61" t="str">
        <x:f>IF($N158&lt;&gt;"","RESERVADO EDECÁN/AYUDANTE","")</x:f>
      </x:c>
      <x:c r="P158" s="165" t="str">
        <x:f>IF(COUNTIFS('EDECANES AYUDANTES'!$C:$C,$J158,'EDECANES AYUDANTES'!$F:$F,"SI")=0,"",IF($D158="SIN ASIGNAR","Autoridad sin asiento asignado.",IF(LEFT($D158,1)="D","Sin fila posterior disponible.",IF($N158="","Silla posterior no asignable.","Silla posterior reservada automáticamente."))))</x:f>
      </x:c>
      <x:c r="Q158" s="166">
        <x:f>IFERROR(MATCH(ROWS($A$2:A158),MAESTRO!$P:$P,0),"")</x:f>
      </x:c>
    </x:row>
    <x:row r="159" s="115" customFormat="1">
      <x:c r="A159" s="166">
        <x:f>IF($Q159="","",ROWS($A$2:A159))</x:f>
      </x:c>
      <x:c r="B159" s="166" t="str">
        <x:f>IF(OR($D159="",$D159="SIN ASIGNAR"),"",LEFT($D159,1))</x:f>
      </x:c>
      <x:c r="C159" s="166" t="str">
        <x:f>IF(OR($D159="",$D159="SIN ASIGNAR"),"",VALUE(MID($D159,2,10)))</x:f>
      </x:c>
      <x:c r="D159" s="166" t="str">
        <x:f>IF($Q159="","",IF($J159="Cabrera Salazar, Fernando","A25",IF($J159="Mery, Roxana","A26",IFERROR(INDEX('MAPA ASIENTOS'!$D$2:$D$145,AGGREGATE(15,6,(ROW('MAPA ASIENTOS'!$D$2:$D$145)-ROW('MAPA ASIENTOS'!$D$2)+1)/(('MAPA ASIENTOS'!$E$2:$E$145="ASIGNABLE")*(COUNTIF($D$1:D158,'MAPA ASIENTOS'!$D$2:$D$145)=0)*(COUNTIF($N$1:N158,'MAPA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59" s="166" t="str">
        <x:f>IF($Q159="","",INDEX(MAESTRO!$A:$A,$Q159))</x:f>
      </x:c>
      <x:c r="F159" s="166" t="str">
        <x:f>IF($Q159="","",INDEX(MAESTRO!$B:$B,$Q159))</x:f>
      </x:c>
      <x:c r="G159" s="166" t="str">
        <x:f>IF($Q159="","",INDEX(MAESTRO!$D:$D,$Q159))</x:f>
      </x:c>
      <x:c r="H159" s="166" t="str">
        <x:f>IF($Q159="","",INDEX(MAESTRO!$E:$E,$Q159))</x:f>
      </x:c>
      <x:c r="I159" s="166" t="str">
        <x:f>IF($Q159="","",INDEX(MAESTRO!$F:$F,$Q159))</x:f>
      </x:c>
      <x:c r="J159" s="165" t="str">
        <x:f>IF($Q159="","",INDEX(MAESTRO!$G:$G,$Q159))</x:f>
      </x:c>
      <x:c r="K159" s="165" t="str">
        <x:f>IF($Q159="","",INDEX(MAESTRO!$L:$L,$Q159))</x:f>
      </x:c>
      <x:c r="L159" s="166" t="str">
        <x:f>IF($Q159="","",INDEX(MAESTRO!$K:$K,$Q159))</x:f>
      </x:c>
      <x:c r="M159" s="165" t="str">
        <x:f>IF($Q159="","",INDEX(MAESTRO!$M:$M,$Q159))</x:f>
      </x:c>
      <x:c r="N159" s="61" t="str">
        <x:f>IF(OR($D159="",$D159="SIN ASIGNAR",$J159=""),"",IF(COUNTIFS('EDECANES AYUDANTES'!$C:$C,$J159,'EDECANES AYUDANTES'!$F:$F,"SI")=0,"",IF(LEFT($D159,1)="D","",IF(COUNTIFS('MAPA ASIENTOS'!$D:$D,CHAR(CODE(LEFT($D159,1))+1)&amp;MID($D159,2,10),'MAPA ASIENTOS'!$E:$E,"ASIGNABLE")&gt;0,CHAR(CODE(LEFT($D159,1))+1)&amp;MID($D159,2,10),""))))</x:f>
      </x:c>
      <x:c r="O159" s="61" t="str">
        <x:f>IF($N159&lt;&gt;"","RESERVADO EDECÁN/AYUDANTE","")</x:f>
      </x:c>
      <x:c r="P159" s="165" t="str">
        <x:f>IF(COUNTIFS('EDECANES AYUDANTES'!$C:$C,$J159,'EDECANES AYUDANTES'!$F:$F,"SI")=0,"",IF($D159="SIN ASIGNAR","Autoridad sin asiento asignado.",IF(LEFT($D159,1)="D","Sin fila posterior disponible.",IF($N159="","Silla posterior no asignable.","Silla posterior reservada automáticamente."))))</x:f>
      </x:c>
      <x:c r="Q159" s="166">
        <x:f>IFERROR(MATCH(ROWS($A$2:A159),MAESTRO!$P:$P,0),"")</x:f>
      </x:c>
    </x:row>
    <x:row r="160" s="115" customFormat="1">
      <x:c r="A160" s="166">
        <x:f>IF($Q160="","",ROWS($A$2:A160))</x:f>
      </x:c>
      <x:c r="B160" s="166" t="str">
        <x:f>IF(OR($D160="",$D160="SIN ASIGNAR"),"",LEFT($D160,1))</x:f>
      </x:c>
      <x:c r="C160" s="166" t="str">
        <x:f>IF(OR($D160="",$D160="SIN ASIGNAR"),"",VALUE(MID($D160,2,10)))</x:f>
      </x:c>
      <x:c r="D160" s="166" t="str">
        <x:f>IF($Q160="","",IF($J160="Cabrera Salazar, Fernando","A25",IF($J160="Mery, Roxana","A26",IFERROR(INDEX('MAPA ASIENTOS'!$D$2:$D$145,AGGREGATE(15,6,(ROW('MAPA ASIENTOS'!$D$2:$D$145)-ROW('MAPA ASIENTOS'!$D$2)+1)/(('MAPA ASIENTOS'!$E$2:$E$145="ASIGNABLE")*(COUNTIF($D$1:D159,'MAPA ASIENTOS'!$D$2:$D$145)=0)*(COUNTIF($N$1:N159,'MAPA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60" s="166" t="str">
        <x:f>IF($Q160="","",INDEX(MAESTRO!$A:$A,$Q160))</x:f>
      </x:c>
      <x:c r="F160" s="166" t="str">
        <x:f>IF($Q160="","",INDEX(MAESTRO!$B:$B,$Q160))</x:f>
      </x:c>
      <x:c r="G160" s="166" t="str">
        <x:f>IF($Q160="","",INDEX(MAESTRO!$D:$D,$Q160))</x:f>
      </x:c>
      <x:c r="H160" s="166" t="str">
        <x:f>IF($Q160="","",INDEX(MAESTRO!$E:$E,$Q160))</x:f>
      </x:c>
      <x:c r="I160" s="166" t="str">
        <x:f>IF($Q160="","",INDEX(MAESTRO!$F:$F,$Q160))</x:f>
      </x:c>
      <x:c r="J160" s="165" t="str">
        <x:f>IF($Q160="","",INDEX(MAESTRO!$G:$G,$Q160))</x:f>
      </x:c>
      <x:c r="K160" s="165" t="str">
        <x:f>IF($Q160="","",INDEX(MAESTRO!$L:$L,$Q160))</x:f>
      </x:c>
      <x:c r="L160" s="166" t="str">
        <x:f>IF($Q160="","",INDEX(MAESTRO!$K:$K,$Q160))</x:f>
      </x:c>
      <x:c r="M160" s="165" t="str">
        <x:f>IF($Q160="","",INDEX(MAESTRO!$M:$M,$Q160))</x:f>
      </x:c>
      <x:c r="N160" s="61" t="str">
        <x:f>IF(OR($D160="",$D160="SIN ASIGNAR",$J160=""),"",IF(COUNTIFS('EDECANES AYUDANTES'!$C:$C,$J160,'EDECANES AYUDANTES'!$F:$F,"SI")=0,"",IF(LEFT($D160,1)="D","",IF(COUNTIFS('MAPA ASIENTOS'!$D:$D,CHAR(CODE(LEFT($D160,1))+1)&amp;MID($D160,2,10),'MAPA ASIENTOS'!$E:$E,"ASIGNABLE")&gt;0,CHAR(CODE(LEFT($D160,1))+1)&amp;MID($D160,2,10),""))))</x:f>
      </x:c>
      <x:c r="O160" s="61" t="str">
        <x:f>IF($N160&lt;&gt;"","RESERVADO EDECÁN/AYUDANTE","")</x:f>
      </x:c>
      <x:c r="P160" s="165" t="str">
        <x:f>IF(COUNTIFS('EDECANES AYUDANTES'!$C:$C,$J160,'EDECANES AYUDANTES'!$F:$F,"SI")=0,"",IF($D160="SIN ASIGNAR","Autoridad sin asiento asignado.",IF(LEFT($D160,1)="D","Sin fila posterior disponible.",IF($N160="","Silla posterior no asignable.","Silla posterior reservada automáticamente."))))</x:f>
      </x:c>
      <x:c r="Q160" s="166">
        <x:f>IFERROR(MATCH(ROWS($A$2:A160),MAESTRO!$P:$P,0),"")</x:f>
      </x:c>
    </x:row>
    <x:row r="161" s="115" customFormat="1">
      <x:c r="A161" s="166">
        <x:f>IF($Q161="","",ROWS($A$2:A161))</x:f>
      </x:c>
      <x:c r="B161" s="166" t="str">
        <x:f>IF(OR($D161="",$D161="SIN ASIGNAR"),"",LEFT($D161,1))</x:f>
      </x:c>
      <x:c r="C161" s="166" t="str">
        <x:f>IF(OR($D161="",$D161="SIN ASIGNAR"),"",VALUE(MID($D161,2,10)))</x:f>
      </x:c>
      <x:c r="D161" s="166" t="str">
        <x:f>IF($Q161="","",IF($J161="Cabrera Salazar, Fernando","A25",IF($J161="Mery, Roxana","A26",IFERROR(INDEX('MAPA ASIENTOS'!$D$2:$D$145,AGGREGATE(15,6,(ROW('MAPA ASIENTOS'!$D$2:$D$145)-ROW('MAPA ASIENTOS'!$D$2)+1)/(('MAPA ASIENTOS'!$E$2:$E$145="ASIGNABLE")*(COUNTIF($D$1:D160,'MAPA ASIENTOS'!$D$2:$D$145)=0)*(COUNTIF($N$1:N160,'MAPA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61" s="166" t="str">
        <x:f>IF($Q161="","",INDEX(MAESTRO!$A:$A,$Q161))</x:f>
      </x:c>
      <x:c r="F161" s="166" t="str">
        <x:f>IF($Q161="","",INDEX(MAESTRO!$B:$B,$Q161))</x:f>
      </x:c>
      <x:c r="G161" s="166" t="str">
        <x:f>IF($Q161="","",INDEX(MAESTRO!$D:$D,$Q161))</x:f>
      </x:c>
      <x:c r="H161" s="166" t="str">
        <x:f>IF($Q161="","",INDEX(MAESTRO!$E:$E,$Q161))</x:f>
      </x:c>
      <x:c r="I161" s="166" t="str">
        <x:f>IF($Q161="","",INDEX(MAESTRO!$F:$F,$Q161))</x:f>
      </x:c>
      <x:c r="J161" s="165" t="str">
        <x:f>IF($Q161="","",INDEX(MAESTRO!$G:$G,$Q161))</x:f>
      </x:c>
      <x:c r="K161" s="165" t="str">
        <x:f>IF($Q161="","",INDEX(MAESTRO!$L:$L,$Q161))</x:f>
      </x:c>
      <x:c r="L161" s="166" t="str">
        <x:f>IF($Q161="","",INDEX(MAESTRO!$K:$K,$Q161))</x:f>
      </x:c>
      <x:c r="M161" s="165" t="str">
        <x:f>IF($Q161="","",INDEX(MAESTRO!$M:$M,$Q161))</x:f>
      </x:c>
      <x:c r="N161" s="61" t="str">
        <x:f>IF(OR($D161="",$D161="SIN ASIGNAR",$J161=""),"",IF(COUNTIFS('EDECANES AYUDANTES'!$C:$C,$J161,'EDECANES AYUDANTES'!$F:$F,"SI")=0,"",IF(LEFT($D161,1)="D","",IF(COUNTIFS('MAPA ASIENTOS'!$D:$D,CHAR(CODE(LEFT($D161,1))+1)&amp;MID($D161,2,10),'MAPA ASIENTOS'!$E:$E,"ASIGNABLE")&gt;0,CHAR(CODE(LEFT($D161,1))+1)&amp;MID($D161,2,10),""))))</x:f>
      </x:c>
      <x:c r="O161" s="61" t="str">
        <x:f>IF($N161&lt;&gt;"","RESERVADO EDECÁN/AYUDANTE","")</x:f>
      </x:c>
      <x:c r="P161" s="165" t="str">
        <x:f>IF(COUNTIFS('EDECANES AYUDANTES'!$C:$C,$J161,'EDECANES AYUDANTES'!$F:$F,"SI")=0,"",IF($D161="SIN ASIGNAR","Autoridad sin asiento asignado.",IF(LEFT($D161,1)="D","Sin fila posterior disponible.",IF($N161="","Silla posterior no asignable.","Silla posterior reservada automáticamente."))))</x:f>
      </x:c>
      <x:c r="Q161" s="166">
        <x:f>IFERROR(MATCH(ROWS($A$2:A161),MAESTRO!$P:$P,0),"")</x:f>
      </x:c>
    </x:row>
    <x:row r="162" s="115" customFormat="1">
      <x:c r="A162" s="166">
        <x:f>IF($Q162="","",ROWS($A$2:A162))</x:f>
      </x:c>
      <x:c r="B162" s="166" t="str">
        <x:f>IF(OR($D162="",$D162="SIN ASIGNAR"),"",LEFT($D162,1))</x:f>
      </x:c>
      <x:c r="C162" s="166" t="str">
        <x:f>IF(OR($D162="",$D162="SIN ASIGNAR"),"",VALUE(MID($D162,2,10)))</x:f>
      </x:c>
      <x:c r="D162" s="166" t="str">
        <x:f>IF($Q162="","",IF($J162="Cabrera Salazar, Fernando","A25",IF($J162="Mery, Roxana","A26",IFERROR(INDEX('MAPA ASIENTOS'!$D$2:$D$145,AGGREGATE(15,6,(ROW('MAPA ASIENTOS'!$D$2:$D$145)-ROW('MAPA ASIENTOS'!$D$2)+1)/(('MAPA ASIENTOS'!$E$2:$E$145="ASIGNABLE")*(COUNTIF($D$1:D161,'MAPA ASIENTOS'!$D$2:$D$145)=0)*(COUNTIF($N$1:N161,'MAPA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62" s="166" t="str">
        <x:f>IF($Q162="","",INDEX(MAESTRO!$A:$A,$Q162))</x:f>
      </x:c>
      <x:c r="F162" s="166" t="str">
        <x:f>IF($Q162="","",INDEX(MAESTRO!$B:$B,$Q162))</x:f>
      </x:c>
      <x:c r="G162" s="166" t="str">
        <x:f>IF($Q162="","",INDEX(MAESTRO!$D:$D,$Q162))</x:f>
      </x:c>
      <x:c r="H162" s="166" t="str">
        <x:f>IF($Q162="","",INDEX(MAESTRO!$E:$E,$Q162))</x:f>
      </x:c>
      <x:c r="I162" s="166" t="str">
        <x:f>IF($Q162="","",INDEX(MAESTRO!$F:$F,$Q162))</x:f>
      </x:c>
      <x:c r="J162" s="165" t="str">
        <x:f>IF($Q162="","",INDEX(MAESTRO!$G:$G,$Q162))</x:f>
      </x:c>
      <x:c r="K162" s="165" t="str">
        <x:f>IF($Q162="","",INDEX(MAESTRO!$L:$L,$Q162))</x:f>
      </x:c>
      <x:c r="L162" s="166" t="str">
        <x:f>IF($Q162="","",INDEX(MAESTRO!$K:$K,$Q162))</x:f>
      </x:c>
      <x:c r="M162" s="165" t="str">
        <x:f>IF($Q162="","",INDEX(MAESTRO!$M:$M,$Q162))</x:f>
      </x:c>
      <x:c r="N162" s="61" t="str">
        <x:f>IF(OR($D162="",$D162="SIN ASIGNAR",$J162=""),"",IF(COUNTIFS('EDECANES AYUDANTES'!$C:$C,$J162,'EDECANES AYUDANTES'!$F:$F,"SI")=0,"",IF(LEFT($D162,1)="D","",IF(COUNTIFS('MAPA ASIENTOS'!$D:$D,CHAR(CODE(LEFT($D162,1))+1)&amp;MID($D162,2,10),'MAPA ASIENTOS'!$E:$E,"ASIGNABLE")&gt;0,CHAR(CODE(LEFT($D162,1))+1)&amp;MID($D162,2,10),""))))</x:f>
      </x:c>
      <x:c r="O162" s="61" t="str">
        <x:f>IF($N162&lt;&gt;"","RESERVADO EDECÁN/AYUDANTE","")</x:f>
      </x:c>
      <x:c r="P162" s="165" t="str">
        <x:f>IF(COUNTIFS('EDECANES AYUDANTES'!$C:$C,$J162,'EDECANES AYUDANTES'!$F:$F,"SI")=0,"",IF($D162="SIN ASIGNAR","Autoridad sin asiento asignado.",IF(LEFT($D162,1)="D","Sin fila posterior disponible.",IF($N162="","Silla posterior no asignable.","Silla posterior reservada automáticamente."))))</x:f>
      </x:c>
      <x:c r="Q162" s="166">
        <x:f>IFERROR(MATCH(ROWS($A$2:A162),MAESTRO!$P:$P,0),"")</x:f>
      </x:c>
    </x:row>
    <x:row r="163" s="115" customFormat="1">
      <x:c r="A163" s="166">
        <x:f>IF($Q163="","",ROWS($A$2:A163))</x:f>
      </x:c>
      <x:c r="B163" s="166" t="str">
        <x:f>IF(OR($D163="",$D163="SIN ASIGNAR"),"",LEFT($D163,1))</x:f>
      </x:c>
      <x:c r="C163" s="166" t="str">
        <x:f>IF(OR($D163="",$D163="SIN ASIGNAR"),"",VALUE(MID($D163,2,10)))</x:f>
      </x:c>
      <x:c r="D163" s="166" t="str">
        <x:f>IF($Q163="","",IF($J163="Cabrera Salazar, Fernando","A25",IF($J163="Mery, Roxana","A26",IFERROR(INDEX('MAPA ASIENTOS'!$D$2:$D$145,AGGREGATE(15,6,(ROW('MAPA ASIENTOS'!$D$2:$D$145)-ROW('MAPA ASIENTOS'!$D$2)+1)/(('MAPA ASIENTOS'!$E$2:$E$145="ASIGNABLE")*(COUNTIF($D$1:D162,'MAPA ASIENTOS'!$D$2:$D$145)=0)*(COUNTIF($N$1:N162,'MAPA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63" s="166" t="str">
        <x:f>IF($Q163="","",INDEX(MAESTRO!$A:$A,$Q163))</x:f>
      </x:c>
      <x:c r="F163" s="166" t="str">
        <x:f>IF($Q163="","",INDEX(MAESTRO!$B:$B,$Q163))</x:f>
      </x:c>
      <x:c r="G163" s="166" t="str">
        <x:f>IF($Q163="","",INDEX(MAESTRO!$D:$D,$Q163))</x:f>
      </x:c>
      <x:c r="H163" s="166" t="str">
        <x:f>IF($Q163="","",INDEX(MAESTRO!$E:$E,$Q163))</x:f>
      </x:c>
      <x:c r="I163" s="166" t="str">
        <x:f>IF($Q163="","",INDEX(MAESTRO!$F:$F,$Q163))</x:f>
      </x:c>
      <x:c r="J163" s="165" t="str">
        <x:f>IF($Q163="","",INDEX(MAESTRO!$G:$G,$Q163))</x:f>
      </x:c>
      <x:c r="K163" s="165" t="str">
        <x:f>IF($Q163="","",INDEX(MAESTRO!$L:$L,$Q163))</x:f>
      </x:c>
      <x:c r="L163" s="166" t="str">
        <x:f>IF($Q163="","",INDEX(MAESTRO!$K:$K,$Q163))</x:f>
      </x:c>
      <x:c r="M163" s="165" t="str">
        <x:f>IF($Q163="","",INDEX(MAESTRO!$M:$M,$Q163))</x:f>
      </x:c>
      <x:c r="N163" s="61" t="str">
        <x:f>IF(OR($D163="",$D163="SIN ASIGNAR",$J163=""),"",IF(COUNTIFS('EDECANES AYUDANTES'!$C:$C,$J163,'EDECANES AYUDANTES'!$F:$F,"SI")=0,"",IF(LEFT($D163,1)="D","",IF(COUNTIFS('MAPA ASIENTOS'!$D:$D,CHAR(CODE(LEFT($D163,1))+1)&amp;MID($D163,2,10),'MAPA ASIENTOS'!$E:$E,"ASIGNABLE")&gt;0,CHAR(CODE(LEFT($D163,1))+1)&amp;MID($D163,2,10),""))))</x:f>
      </x:c>
      <x:c r="O163" s="61" t="str">
        <x:f>IF($N163&lt;&gt;"","RESERVADO EDECÁN/AYUDANTE","")</x:f>
      </x:c>
      <x:c r="P163" s="165" t="str">
        <x:f>IF(COUNTIFS('EDECANES AYUDANTES'!$C:$C,$J163,'EDECANES AYUDANTES'!$F:$F,"SI")=0,"",IF($D163="SIN ASIGNAR","Autoridad sin asiento asignado.",IF(LEFT($D163,1)="D","Sin fila posterior disponible.",IF($N163="","Silla posterior no asignable.","Silla posterior reservada automáticamente."))))</x:f>
      </x:c>
      <x:c r="Q163" s="166">
        <x:f>IFERROR(MATCH(ROWS($A$2:A163),MAESTRO!$P:$P,0),"")</x:f>
      </x:c>
    </x:row>
    <x:row r="164" s="115" customFormat="1">
      <x:c r="A164" s="166">
        <x:f>IF($Q164="","",ROWS($A$2:A164))</x:f>
      </x:c>
      <x:c r="B164" s="166" t="str">
        <x:f>IF(OR($D164="",$D164="SIN ASIGNAR"),"",LEFT($D164,1))</x:f>
      </x:c>
      <x:c r="C164" s="166" t="str">
        <x:f>IF(OR($D164="",$D164="SIN ASIGNAR"),"",VALUE(MID($D164,2,10)))</x:f>
      </x:c>
      <x:c r="D164" s="166" t="str">
        <x:f>IF($Q164="","",IF($J164="Cabrera Salazar, Fernando","A25",IF($J164="Mery, Roxana","A26",IFERROR(INDEX('MAPA ASIENTOS'!$D$2:$D$145,AGGREGATE(15,6,(ROW('MAPA ASIENTOS'!$D$2:$D$145)-ROW('MAPA ASIENTOS'!$D$2)+1)/(('MAPA ASIENTOS'!$E$2:$E$145="ASIGNABLE")*(COUNTIF($D$1:D163,'MAPA ASIENTOS'!$D$2:$D$145)=0)*(COUNTIF($N$1:N163,'MAPA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64" s="166" t="str">
        <x:f>IF($Q164="","",INDEX(MAESTRO!$A:$A,$Q164))</x:f>
      </x:c>
      <x:c r="F164" s="166" t="str">
        <x:f>IF($Q164="","",INDEX(MAESTRO!$B:$B,$Q164))</x:f>
      </x:c>
      <x:c r="G164" s="166" t="str">
        <x:f>IF($Q164="","",INDEX(MAESTRO!$D:$D,$Q164))</x:f>
      </x:c>
      <x:c r="H164" s="166" t="str">
        <x:f>IF($Q164="","",INDEX(MAESTRO!$E:$E,$Q164))</x:f>
      </x:c>
      <x:c r="I164" s="166" t="str">
        <x:f>IF($Q164="","",INDEX(MAESTRO!$F:$F,$Q164))</x:f>
      </x:c>
      <x:c r="J164" s="165" t="str">
        <x:f>IF($Q164="","",INDEX(MAESTRO!$G:$G,$Q164))</x:f>
      </x:c>
      <x:c r="K164" s="165" t="str">
        <x:f>IF($Q164="","",INDEX(MAESTRO!$L:$L,$Q164))</x:f>
      </x:c>
      <x:c r="L164" s="166" t="str">
        <x:f>IF($Q164="","",INDEX(MAESTRO!$K:$K,$Q164))</x:f>
      </x:c>
      <x:c r="M164" s="165" t="str">
        <x:f>IF($Q164="","",INDEX(MAESTRO!$M:$M,$Q164))</x:f>
      </x:c>
      <x:c r="N164" s="61" t="str">
        <x:f>IF(OR($D164="",$D164="SIN ASIGNAR",$J164=""),"",IF(COUNTIFS('EDECANES AYUDANTES'!$C:$C,$J164,'EDECANES AYUDANTES'!$F:$F,"SI")=0,"",IF(LEFT($D164,1)="D","",IF(COUNTIFS('MAPA ASIENTOS'!$D:$D,CHAR(CODE(LEFT($D164,1))+1)&amp;MID($D164,2,10),'MAPA ASIENTOS'!$E:$E,"ASIGNABLE")&gt;0,CHAR(CODE(LEFT($D164,1))+1)&amp;MID($D164,2,10),""))))</x:f>
      </x:c>
      <x:c r="O164" s="61" t="str">
        <x:f>IF($N164&lt;&gt;"","RESERVADO EDECÁN/AYUDANTE","")</x:f>
      </x:c>
      <x:c r="P164" s="165" t="str">
        <x:f>IF(COUNTIFS('EDECANES AYUDANTES'!$C:$C,$J164,'EDECANES AYUDANTES'!$F:$F,"SI")=0,"",IF($D164="SIN ASIGNAR","Autoridad sin asiento asignado.",IF(LEFT($D164,1)="D","Sin fila posterior disponible.",IF($N164="","Silla posterior no asignable.","Silla posterior reservada automáticamente."))))</x:f>
      </x:c>
      <x:c r="Q164" s="166">
        <x:f>IFERROR(MATCH(ROWS($A$2:A164),MAESTRO!$P:$P,0),"")</x:f>
      </x:c>
    </x:row>
    <x:row r="165" s="115" customFormat="1">
      <x:c r="A165" s="166">
        <x:f>IF($Q165="","",ROWS($A$2:A165))</x:f>
      </x:c>
      <x:c r="B165" s="166" t="str">
        <x:f>IF(OR($D165="",$D165="SIN ASIGNAR"),"",LEFT($D165,1))</x:f>
      </x:c>
      <x:c r="C165" s="166" t="str">
        <x:f>IF(OR($D165="",$D165="SIN ASIGNAR"),"",VALUE(MID($D165,2,10)))</x:f>
      </x:c>
      <x:c r="D165" s="166" t="str">
        <x:f>IF($Q165="","",IF($J165="Cabrera Salazar, Fernando","A25",IF($J165="Mery, Roxana","A26",IFERROR(INDEX('MAPA ASIENTOS'!$D$2:$D$145,AGGREGATE(15,6,(ROW('MAPA ASIENTOS'!$D$2:$D$145)-ROW('MAPA ASIENTOS'!$D$2)+1)/(('MAPA ASIENTOS'!$E$2:$E$145="ASIGNABLE")*(COUNTIF($D$1:D164,'MAPA ASIENTOS'!$D$2:$D$145)=0)*(COUNTIF($N$1:N164,'MAPA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65" s="166" t="str">
        <x:f>IF($Q165="","",INDEX(MAESTRO!$A:$A,$Q165))</x:f>
      </x:c>
      <x:c r="F165" s="166" t="str">
        <x:f>IF($Q165="","",INDEX(MAESTRO!$B:$B,$Q165))</x:f>
      </x:c>
      <x:c r="G165" s="166" t="str">
        <x:f>IF($Q165="","",INDEX(MAESTRO!$D:$D,$Q165))</x:f>
      </x:c>
      <x:c r="H165" s="166" t="str">
        <x:f>IF($Q165="","",INDEX(MAESTRO!$E:$E,$Q165))</x:f>
      </x:c>
      <x:c r="I165" s="166" t="str">
        <x:f>IF($Q165="","",INDEX(MAESTRO!$F:$F,$Q165))</x:f>
      </x:c>
      <x:c r="J165" s="165" t="str">
        <x:f>IF($Q165="","",INDEX(MAESTRO!$G:$G,$Q165))</x:f>
      </x:c>
      <x:c r="K165" s="165" t="str">
        <x:f>IF($Q165="","",INDEX(MAESTRO!$L:$L,$Q165))</x:f>
      </x:c>
      <x:c r="L165" s="166" t="str">
        <x:f>IF($Q165="","",INDEX(MAESTRO!$K:$K,$Q165))</x:f>
      </x:c>
      <x:c r="M165" s="165" t="str">
        <x:f>IF($Q165="","",INDEX(MAESTRO!$M:$M,$Q165))</x:f>
      </x:c>
      <x:c r="N165" s="61" t="str">
        <x:f>IF(OR($D165="",$D165="SIN ASIGNAR",$J165=""),"",IF(COUNTIFS('EDECANES AYUDANTES'!$C:$C,$J165,'EDECANES AYUDANTES'!$F:$F,"SI")=0,"",IF(LEFT($D165,1)="D","",IF(COUNTIFS('MAPA ASIENTOS'!$D:$D,CHAR(CODE(LEFT($D165,1))+1)&amp;MID($D165,2,10),'MAPA ASIENTOS'!$E:$E,"ASIGNABLE")&gt;0,CHAR(CODE(LEFT($D165,1))+1)&amp;MID($D165,2,10),""))))</x:f>
      </x:c>
      <x:c r="O165" s="61" t="str">
        <x:f>IF($N165&lt;&gt;"","RESERVADO EDECÁN/AYUDANTE","")</x:f>
      </x:c>
      <x:c r="P165" s="165" t="str">
        <x:f>IF(COUNTIFS('EDECANES AYUDANTES'!$C:$C,$J165,'EDECANES AYUDANTES'!$F:$F,"SI")=0,"",IF($D165="SIN ASIGNAR","Autoridad sin asiento asignado.",IF(LEFT($D165,1)="D","Sin fila posterior disponible.",IF($N165="","Silla posterior no asignable.","Silla posterior reservada automáticamente."))))</x:f>
      </x:c>
      <x:c r="Q165" s="166">
        <x:f>IFERROR(MATCH(ROWS($A$2:A165),MAESTRO!$P:$P,0),"")</x:f>
      </x:c>
    </x:row>
    <x:row r="166" s="115" customFormat="1">
      <x:c r="A166" s="166">
        <x:f>IF($Q166="","",ROWS($A$2:A166))</x:f>
      </x:c>
      <x:c r="B166" s="166" t="str">
        <x:f>IF(OR($D166="",$D166="SIN ASIGNAR"),"",LEFT($D166,1))</x:f>
      </x:c>
      <x:c r="C166" s="166" t="str">
        <x:f>IF(OR($D166="",$D166="SIN ASIGNAR"),"",VALUE(MID($D166,2,10)))</x:f>
      </x:c>
      <x:c r="D166" s="166" t="str">
        <x:f>IF($Q166="","",IF($J166="Cabrera Salazar, Fernando","A25",IF($J166="Mery, Roxana","A26",IFERROR(INDEX('MAPA ASIENTOS'!$D$2:$D$145,AGGREGATE(15,6,(ROW('MAPA ASIENTOS'!$D$2:$D$145)-ROW('MAPA ASIENTOS'!$D$2)+1)/(('MAPA ASIENTOS'!$E$2:$E$145="ASIGNABLE")*(COUNTIF($D$1:D165,'MAPA ASIENTOS'!$D$2:$D$145)=0)*(COUNTIF($N$1:N165,'MAPA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66" s="166" t="str">
        <x:f>IF($Q166="","",INDEX(MAESTRO!$A:$A,$Q166))</x:f>
      </x:c>
      <x:c r="F166" s="166" t="str">
        <x:f>IF($Q166="","",INDEX(MAESTRO!$B:$B,$Q166))</x:f>
      </x:c>
      <x:c r="G166" s="166" t="str">
        <x:f>IF($Q166="","",INDEX(MAESTRO!$D:$D,$Q166))</x:f>
      </x:c>
      <x:c r="H166" s="166" t="str">
        <x:f>IF($Q166="","",INDEX(MAESTRO!$E:$E,$Q166))</x:f>
      </x:c>
      <x:c r="I166" s="166" t="str">
        <x:f>IF($Q166="","",INDEX(MAESTRO!$F:$F,$Q166))</x:f>
      </x:c>
      <x:c r="J166" s="165" t="str">
        <x:f>IF($Q166="","",INDEX(MAESTRO!$G:$G,$Q166))</x:f>
      </x:c>
      <x:c r="K166" s="165" t="str">
        <x:f>IF($Q166="","",INDEX(MAESTRO!$L:$L,$Q166))</x:f>
      </x:c>
      <x:c r="L166" s="166" t="str">
        <x:f>IF($Q166="","",INDEX(MAESTRO!$K:$K,$Q166))</x:f>
      </x:c>
      <x:c r="M166" s="165" t="str">
        <x:f>IF($Q166="","",INDEX(MAESTRO!$M:$M,$Q166))</x:f>
      </x:c>
      <x:c r="N166" s="61" t="str">
        <x:f>IF(OR($D166="",$D166="SIN ASIGNAR",$J166=""),"",IF(COUNTIFS('EDECANES AYUDANTES'!$C:$C,$J166,'EDECANES AYUDANTES'!$F:$F,"SI")=0,"",IF(LEFT($D166,1)="D","",IF(COUNTIFS('MAPA ASIENTOS'!$D:$D,CHAR(CODE(LEFT($D166,1))+1)&amp;MID($D166,2,10),'MAPA ASIENTOS'!$E:$E,"ASIGNABLE")&gt;0,CHAR(CODE(LEFT($D166,1))+1)&amp;MID($D166,2,10),""))))</x:f>
      </x:c>
      <x:c r="O166" s="61" t="str">
        <x:f>IF($N166&lt;&gt;"","RESERVADO EDECÁN/AYUDANTE","")</x:f>
      </x:c>
      <x:c r="P166" s="165" t="str">
        <x:f>IF(COUNTIFS('EDECANES AYUDANTES'!$C:$C,$J166,'EDECANES AYUDANTES'!$F:$F,"SI")=0,"",IF($D166="SIN ASIGNAR","Autoridad sin asiento asignado.",IF(LEFT($D166,1)="D","Sin fila posterior disponible.",IF($N166="","Silla posterior no asignable.","Silla posterior reservada automáticamente."))))</x:f>
      </x:c>
      <x:c r="Q166" s="166">
        <x:f>IFERROR(MATCH(ROWS($A$2:A166),MAESTRO!$P:$P,0),"")</x:f>
      </x:c>
    </x:row>
    <x:row r="167" s="115" customFormat="1">
      <x:c r="A167" s="166">
        <x:f>IF($Q167="","",ROWS($A$2:A167))</x:f>
      </x:c>
      <x:c r="B167" s="166" t="str">
        <x:f>IF(OR($D167="",$D167="SIN ASIGNAR"),"",LEFT($D167,1))</x:f>
      </x:c>
      <x:c r="C167" s="166" t="str">
        <x:f>IF(OR($D167="",$D167="SIN ASIGNAR"),"",VALUE(MID($D167,2,10)))</x:f>
      </x:c>
      <x:c r="D167" s="166" t="str">
        <x:f>IF($Q167="","",IF($J167="Cabrera Salazar, Fernando","A25",IF($J167="Mery, Roxana","A26",IFERROR(INDEX('MAPA ASIENTOS'!$D$2:$D$145,AGGREGATE(15,6,(ROW('MAPA ASIENTOS'!$D$2:$D$145)-ROW('MAPA ASIENTOS'!$D$2)+1)/(('MAPA ASIENTOS'!$E$2:$E$145="ASIGNABLE")*(COUNTIF($D$1:D166,'MAPA ASIENTOS'!$D$2:$D$145)=0)*(COUNTIF($N$1:N166,'MAPA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67" s="166" t="str">
        <x:f>IF($Q167="","",INDEX(MAESTRO!$A:$A,$Q167))</x:f>
      </x:c>
      <x:c r="F167" s="166" t="str">
        <x:f>IF($Q167="","",INDEX(MAESTRO!$B:$B,$Q167))</x:f>
      </x:c>
      <x:c r="G167" s="166" t="str">
        <x:f>IF($Q167="","",INDEX(MAESTRO!$D:$D,$Q167))</x:f>
      </x:c>
      <x:c r="H167" s="166" t="str">
        <x:f>IF($Q167="","",INDEX(MAESTRO!$E:$E,$Q167))</x:f>
      </x:c>
      <x:c r="I167" s="166" t="str">
        <x:f>IF($Q167="","",INDEX(MAESTRO!$F:$F,$Q167))</x:f>
      </x:c>
      <x:c r="J167" s="165" t="str">
        <x:f>IF($Q167="","",INDEX(MAESTRO!$G:$G,$Q167))</x:f>
      </x:c>
      <x:c r="K167" s="165" t="str">
        <x:f>IF($Q167="","",INDEX(MAESTRO!$L:$L,$Q167))</x:f>
      </x:c>
      <x:c r="L167" s="166" t="str">
        <x:f>IF($Q167="","",INDEX(MAESTRO!$K:$K,$Q167))</x:f>
      </x:c>
      <x:c r="M167" s="165" t="str">
        <x:f>IF($Q167="","",INDEX(MAESTRO!$M:$M,$Q167))</x:f>
      </x:c>
      <x:c r="N167" s="61" t="str">
        <x:f>IF(OR($D167="",$D167="SIN ASIGNAR",$J167=""),"",IF(COUNTIFS('EDECANES AYUDANTES'!$C:$C,$J167,'EDECANES AYUDANTES'!$F:$F,"SI")=0,"",IF(LEFT($D167,1)="D","",IF(COUNTIFS('MAPA ASIENTOS'!$D:$D,CHAR(CODE(LEFT($D167,1))+1)&amp;MID($D167,2,10),'MAPA ASIENTOS'!$E:$E,"ASIGNABLE")&gt;0,CHAR(CODE(LEFT($D167,1))+1)&amp;MID($D167,2,10),""))))</x:f>
      </x:c>
      <x:c r="O167" s="61" t="str">
        <x:f>IF($N167&lt;&gt;"","RESERVADO EDECÁN/AYUDANTE","")</x:f>
      </x:c>
      <x:c r="P167" s="165" t="str">
        <x:f>IF(COUNTIFS('EDECANES AYUDANTES'!$C:$C,$J167,'EDECANES AYUDANTES'!$F:$F,"SI")=0,"",IF($D167="SIN ASIGNAR","Autoridad sin asiento asignado.",IF(LEFT($D167,1)="D","Sin fila posterior disponible.",IF($N167="","Silla posterior no asignable.","Silla posterior reservada automáticamente."))))</x:f>
      </x:c>
      <x:c r="Q167" s="166">
        <x:f>IFERROR(MATCH(ROWS($A$2:A167),MAESTRO!$P:$P,0),"")</x:f>
      </x:c>
    </x:row>
    <x:row r="168" s="115" customFormat="1">
      <x:c r="A168" s="166">
        <x:f>IF($Q168="","",ROWS($A$2:A168))</x:f>
      </x:c>
      <x:c r="B168" s="166" t="str">
        <x:f>IF(OR($D168="",$D168="SIN ASIGNAR"),"",LEFT($D168,1))</x:f>
      </x:c>
      <x:c r="C168" s="166" t="str">
        <x:f>IF(OR($D168="",$D168="SIN ASIGNAR"),"",VALUE(MID($D168,2,10)))</x:f>
      </x:c>
      <x:c r="D168" s="166" t="str">
        <x:f>IF($Q168="","",IF($J168="Cabrera Salazar, Fernando","A25",IF($J168="Mery, Roxana","A26",IFERROR(INDEX('MAPA ASIENTOS'!$D$2:$D$145,AGGREGATE(15,6,(ROW('MAPA ASIENTOS'!$D$2:$D$145)-ROW('MAPA ASIENTOS'!$D$2)+1)/(('MAPA ASIENTOS'!$E$2:$E$145="ASIGNABLE")*(COUNTIF($D$1:D167,'MAPA ASIENTOS'!$D$2:$D$145)=0)*(COUNTIF($N$1:N167,'MAPA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68" s="166" t="str">
        <x:f>IF($Q168="","",INDEX(MAESTRO!$A:$A,$Q168))</x:f>
      </x:c>
      <x:c r="F168" s="166" t="str">
        <x:f>IF($Q168="","",INDEX(MAESTRO!$B:$B,$Q168))</x:f>
      </x:c>
      <x:c r="G168" s="166" t="str">
        <x:f>IF($Q168="","",INDEX(MAESTRO!$D:$D,$Q168))</x:f>
      </x:c>
      <x:c r="H168" s="166" t="str">
        <x:f>IF($Q168="","",INDEX(MAESTRO!$E:$E,$Q168))</x:f>
      </x:c>
      <x:c r="I168" s="166" t="str">
        <x:f>IF($Q168="","",INDEX(MAESTRO!$F:$F,$Q168))</x:f>
      </x:c>
      <x:c r="J168" s="165" t="str">
        <x:f>IF($Q168="","",INDEX(MAESTRO!$G:$G,$Q168))</x:f>
      </x:c>
      <x:c r="K168" s="165" t="str">
        <x:f>IF($Q168="","",INDEX(MAESTRO!$L:$L,$Q168))</x:f>
      </x:c>
      <x:c r="L168" s="166" t="str">
        <x:f>IF($Q168="","",INDEX(MAESTRO!$K:$K,$Q168))</x:f>
      </x:c>
      <x:c r="M168" s="165" t="str">
        <x:f>IF($Q168="","",INDEX(MAESTRO!$M:$M,$Q168))</x:f>
      </x:c>
      <x:c r="N168" s="61" t="str">
        <x:f>IF(OR($D168="",$D168="SIN ASIGNAR",$J168=""),"",IF(COUNTIFS('EDECANES AYUDANTES'!$C:$C,$J168,'EDECANES AYUDANTES'!$F:$F,"SI")=0,"",IF(LEFT($D168,1)="D","",IF(COUNTIFS('MAPA ASIENTOS'!$D:$D,CHAR(CODE(LEFT($D168,1))+1)&amp;MID($D168,2,10),'MAPA ASIENTOS'!$E:$E,"ASIGNABLE")&gt;0,CHAR(CODE(LEFT($D168,1))+1)&amp;MID($D168,2,10),""))))</x:f>
      </x:c>
      <x:c r="O168" s="61" t="str">
        <x:f>IF($N168&lt;&gt;"","RESERVADO EDECÁN/AYUDANTE","")</x:f>
      </x:c>
      <x:c r="P168" s="165" t="str">
        <x:f>IF(COUNTIFS('EDECANES AYUDANTES'!$C:$C,$J168,'EDECANES AYUDANTES'!$F:$F,"SI")=0,"",IF($D168="SIN ASIGNAR","Autoridad sin asiento asignado.",IF(LEFT($D168,1)="D","Sin fila posterior disponible.",IF($N168="","Silla posterior no asignable.","Silla posterior reservada automáticamente."))))</x:f>
      </x:c>
      <x:c r="Q168" s="166">
        <x:f>IFERROR(MATCH(ROWS($A$2:A168),MAESTRO!$P:$P,0),"")</x:f>
      </x:c>
    </x:row>
    <x:row r="169" s="115" customFormat="1">
      <x:c r="A169" s="166">
        <x:f>IF($Q169="","",ROWS($A$2:A169))</x:f>
      </x:c>
      <x:c r="B169" s="166" t="str">
        <x:f>IF(OR($D169="",$D169="SIN ASIGNAR"),"",LEFT($D169,1))</x:f>
      </x:c>
      <x:c r="C169" s="166" t="str">
        <x:f>IF(OR($D169="",$D169="SIN ASIGNAR"),"",VALUE(MID($D169,2,10)))</x:f>
      </x:c>
      <x:c r="D169" s="166" t="str">
        <x:f>IF($Q169="","",IF($J169="Cabrera Salazar, Fernando","A25",IF($J169="Mery, Roxana","A26",IFERROR(INDEX('MAPA ASIENTOS'!$D$2:$D$145,AGGREGATE(15,6,(ROW('MAPA ASIENTOS'!$D$2:$D$145)-ROW('MAPA ASIENTOS'!$D$2)+1)/(('MAPA ASIENTOS'!$E$2:$E$145="ASIGNABLE")*(COUNTIF($D$1:D168,'MAPA ASIENTOS'!$D$2:$D$145)=0)*(COUNTIF($N$1:N168,'MAPA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69" s="166" t="str">
        <x:f>IF($Q169="","",INDEX(MAESTRO!$A:$A,$Q169))</x:f>
      </x:c>
      <x:c r="F169" s="166" t="str">
        <x:f>IF($Q169="","",INDEX(MAESTRO!$B:$B,$Q169))</x:f>
      </x:c>
      <x:c r="G169" s="166" t="str">
        <x:f>IF($Q169="","",INDEX(MAESTRO!$D:$D,$Q169))</x:f>
      </x:c>
      <x:c r="H169" s="166" t="str">
        <x:f>IF($Q169="","",INDEX(MAESTRO!$E:$E,$Q169))</x:f>
      </x:c>
      <x:c r="I169" s="166" t="str">
        <x:f>IF($Q169="","",INDEX(MAESTRO!$F:$F,$Q169))</x:f>
      </x:c>
      <x:c r="J169" s="165" t="str">
        <x:f>IF($Q169="","",INDEX(MAESTRO!$G:$G,$Q169))</x:f>
      </x:c>
      <x:c r="K169" s="165" t="str">
        <x:f>IF($Q169="","",INDEX(MAESTRO!$L:$L,$Q169))</x:f>
      </x:c>
      <x:c r="L169" s="166" t="str">
        <x:f>IF($Q169="","",INDEX(MAESTRO!$K:$K,$Q169))</x:f>
      </x:c>
      <x:c r="M169" s="165" t="str">
        <x:f>IF($Q169="","",INDEX(MAESTRO!$M:$M,$Q169))</x:f>
      </x:c>
      <x:c r="N169" s="61" t="str">
        <x:f>IF(OR($D169="",$D169="SIN ASIGNAR",$J169=""),"",IF(COUNTIFS('EDECANES AYUDANTES'!$C:$C,$J169,'EDECANES AYUDANTES'!$F:$F,"SI")=0,"",IF(LEFT($D169,1)="D","",IF(COUNTIFS('MAPA ASIENTOS'!$D:$D,CHAR(CODE(LEFT($D169,1))+1)&amp;MID($D169,2,10),'MAPA ASIENTOS'!$E:$E,"ASIGNABLE")&gt;0,CHAR(CODE(LEFT($D169,1))+1)&amp;MID($D169,2,10),""))))</x:f>
      </x:c>
      <x:c r="O169" s="61" t="str">
        <x:f>IF($N169&lt;&gt;"","RESERVADO EDECÁN/AYUDANTE","")</x:f>
      </x:c>
      <x:c r="P169" s="165" t="str">
        <x:f>IF(COUNTIFS('EDECANES AYUDANTES'!$C:$C,$J169,'EDECANES AYUDANTES'!$F:$F,"SI")=0,"",IF($D169="SIN ASIGNAR","Autoridad sin asiento asignado.",IF(LEFT($D169,1)="D","Sin fila posterior disponible.",IF($N169="","Silla posterior no asignable.","Silla posterior reservada automáticamente."))))</x:f>
      </x:c>
      <x:c r="Q169" s="166">
        <x:f>IFERROR(MATCH(ROWS($A$2:A169),MAESTRO!$P:$P,0),"")</x:f>
      </x:c>
    </x:row>
    <x:row r="170" s="115" customFormat="1">
      <x:c r="A170" s="166">
        <x:f>IF($Q170="","",ROWS($A$2:A170))</x:f>
      </x:c>
      <x:c r="B170" s="166" t="str">
        <x:f>IF(OR($D170="",$D170="SIN ASIGNAR"),"",LEFT($D170,1))</x:f>
      </x:c>
      <x:c r="C170" s="166" t="str">
        <x:f>IF(OR($D170="",$D170="SIN ASIGNAR"),"",VALUE(MID($D170,2,10)))</x:f>
      </x:c>
      <x:c r="D170" s="166" t="str">
        <x:f>IF($Q170="","",IF($J170="Cabrera Salazar, Fernando","A25",IF($J170="Mery, Roxana","A26",IFERROR(INDEX('MAPA ASIENTOS'!$D$2:$D$145,AGGREGATE(15,6,(ROW('MAPA ASIENTOS'!$D$2:$D$145)-ROW('MAPA ASIENTOS'!$D$2)+1)/(('MAPA ASIENTOS'!$E$2:$E$145="ASIGNABLE")*(COUNTIF($D$1:D169,'MAPA ASIENTOS'!$D$2:$D$145)=0)*(COUNTIF($N$1:N169,'MAPA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70" s="166" t="str">
        <x:f>IF($Q170="","",INDEX(MAESTRO!$A:$A,$Q170))</x:f>
      </x:c>
      <x:c r="F170" s="166" t="str">
        <x:f>IF($Q170="","",INDEX(MAESTRO!$B:$B,$Q170))</x:f>
      </x:c>
      <x:c r="G170" s="166" t="str">
        <x:f>IF($Q170="","",INDEX(MAESTRO!$D:$D,$Q170))</x:f>
      </x:c>
      <x:c r="H170" s="166" t="str">
        <x:f>IF($Q170="","",INDEX(MAESTRO!$E:$E,$Q170))</x:f>
      </x:c>
      <x:c r="I170" s="166" t="str">
        <x:f>IF($Q170="","",INDEX(MAESTRO!$F:$F,$Q170))</x:f>
      </x:c>
      <x:c r="J170" s="165" t="str">
        <x:f>IF($Q170="","",INDEX(MAESTRO!$G:$G,$Q170))</x:f>
      </x:c>
      <x:c r="K170" s="165" t="str">
        <x:f>IF($Q170="","",INDEX(MAESTRO!$L:$L,$Q170))</x:f>
      </x:c>
      <x:c r="L170" s="166" t="str">
        <x:f>IF($Q170="","",INDEX(MAESTRO!$K:$K,$Q170))</x:f>
      </x:c>
      <x:c r="M170" s="165" t="str">
        <x:f>IF($Q170="","",INDEX(MAESTRO!$M:$M,$Q170))</x:f>
      </x:c>
      <x:c r="N170" s="61" t="str">
        <x:f>IF(OR($D170="",$D170="SIN ASIGNAR",$J170=""),"",IF(COUNTIFS('EDECANES AYUDANTES'!$C:$C,$J170,'EDECANES AYUDANTES'!$F:$F,"SI")=0,"",IF(LEFT($D170,1)="D","",IF(COUNTIFS('MAPA ASIENTOS'!$D:$D,CHAR(CODE(LEFT($D170,1))+1)&amp;MID($D170,2,10),'MAPA ASIENTOS'!$E:$E,"ASIGNABLE")&gt;0,CHAR(CODE(LEFT($D170,1))+1)&amp;MID($D170,2,10),""))))</x:f>
      </x:c>
      <x:c r="O170" s="61" t="str">
        <x:f>IF($N170&lt;&gt;"","RESERVADO EDECÁN/AYUDANTE","")</x:f>
      </x:c>
      <x:c r="P170" s="165" t="str">
        <x:f>IF(COUNTIFS('EDECANES AYUDANTES'!$C:$C,$J170,'EDECANES AYUDANTES'!$F:$F,"SI")=0,"",IF($D170="SIN ASIGNAR","Autoridad sin asiento asignado.",IF(LEFT($D170,1)="D","Sin fila posterior disponible.",IF($N170="","Silla posterior no asignable.","Silla posterior reservada automáticamente."))))</x:f>
      </x:c>
      <x:c r="Q170" s="166">
        <x:f>IFERROR(MATCH(ROWS($A$2:A170),MAESTRO!$P:$P,0),"")</x:f>
      </x:c>
    </x:row>
    <x:row r="171" s="115" customFormat="1">
      <x:c r="A171" s="166">
        <x:f>IF($Q171="","",ROWS($A$2:A171))</x:f>
      </x:c>
      <x:c r="B171" s="166" t="str">
        <x:f>IF(OR($D171="",$D171="SIN ASIGNAR"),"",LEFT($D171,1))</x:f>
      </x:c>
      <x:c r="C171" s="166" t="str">
        <x:f>IF(OR($D171="",$D171="SIN ASIGNAR"),"",VALUE(MID($D171,2,10)))</x:f>
      </x:c>
      <x:c r="D171" s="166" t="str">
        <x:f>IF($Q171="","",IF($J171="Cabrera Salazar, Fernando","A25",IF($J171="Mery, Roxana","A26",IFERROR(INDEX('MAPA ASIENTOS'!$D$2:$D$145,AGGREGATE(15,6,(ROW('MAPA ASIENTOS'!$D$2:$D$145)-ROW('MAPA ASIENTOS'!$D$2)+1)/(('MAPA ASIENTOS'!$E$2:$E$145="ASIGNABLE")*(COUNTIF($D$1:D170,'MAPA ASIENTOS'!$D$2:$D$145)=0)*(COUNTIF($N$1:N170,'MAPA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71" s="166" t="str">
        <x:f>IF($Q171="","",INDEX(MAESTRO!$A:$A,$Q171))</x:f>
      </x:c>
      <x:c r="F171" s="166" t="str">
        <x:f>IF($Q171="","",INDEX(MAESTRO!$B:$B,$Q171))</x:f>
      </x:c>
      <x:c r="G171" s="166" t="str">
        <x:f>IF($Q171="","",INDEX(MAESTRO!$D:$D,$Q171))</x:f>
      </x:c>
      <x:c r="H171" s="166" t="str">
        <x:f>IF($Q171="","",INDEX(MAESTRO!$E:$E,$Q171))</x:f>
      </x:c>
      <x:c r="I171" s="166" t="str">
        <x:f>IF($Q171="","",INDEX(MAESTRO!$F:$F,$Q171))</x:f>
      </x:c>
      <x:c r="J171" s="165" t="str">
        <x:f>IF($Q171="","",INDEX(MAESTRO!$G:$G,$Q171))</x:f>
      </x:c>
      <x:c r="K171" s="165" t="str">
        <x:f>IF($Q171="","",INDEX(MAESTRO!$L:$L,$Q171))</x:f>
      </x:c>
      <x:c r="L171" s="166" t="str">
        <x:f>IF($Q171="","",INDEX(MAESTRO!$K:$K,$Q171))</x:f>
      </x:c>
      <x:c r="M171" s="165" t="str">
        <x:f>IF($Q171="","",INDEX(MAESTRO!$M:$M,$Q171))</x:f>
      </x:c>
      <x:c r="N171" s="61" t="str">
        <x:f>IF(OR($D171="",$D171="SIN ASIGNAR",$J171=""),"",IF(COUNTIFS('EDECANES AYUDANTES'!$C:$C,$J171,'EDECANES AYUDANTES'!$F:$F,"SI")=0,"",IF(LEFT($D171,1)="D","",IF(COUNTIFS('MAPA ASIENTOS'!$D:$D,CHAR(CODE(LEFT($D171,1))+1)&amp;MID($D171,2,10),'MAPA ASIENTOS'!$E:$E,"ASIGNABLE")&gt;0,CHAR(CODE(LEFT($D171,1))+1)&amp;MID($D171,2,10),""))))</x:f>
      </x:c>
      <x:c r="O171" s="61" t="str">
        <x:f>IF($N171&lt;&gt;"","RESERVADO EDECÁN/AYUDANTE","")</x:f>
      </x:c>
      <x:c r="P171" s="165" t="str">
        <x:f>IF(COUNTIFS('EDECANES AYUDANTES'!$C:$C,$J171,'EDECANES AYUDANTES'!$F:$F,"SI")=0,"",IF($D171="SIN ASIGNAR","Autoridad sin asiento asignado.",IF(LEFT($D171,1)="D","Sin fila posterior disponible.",IF($N171="","Silla posterior no asignable.","Silla posterior reservada automáticamente."))))</x:f>
      </x:c>
      <x:c r="Q171" s="166">
        <x:f>IFERROR(MATCH(ROWS($A$2:A171),MAESTRO!$P:$P,0),"")</x:f>
      </x:c>
    </x:row>
    <x:row r="172" s="115" customFormat="1">
      <x:c r="A172" s="166">
        <x:f>IF($Q172="","",ROWS($A$2:A172))</x:f>
      </x:c>
      <x:c r="B172" s="166" t="str">
        <x:f>IF(OR($D172="",$D172="SIN ASIGNAR"),"",LEFT($D172,1))</x:f>
      </x:c>
      <x:c r="C172" s="166" t="str">
        <x:f>IF(OR($D172="",$D172="SIN ASIGNAR"),"",VALUE(MID($D172,2,10)))</x:f>
      </x:c>
      <x:c r="D172" s="166" t="str">
        <x:f>IF($Q172="","",IF($J172="Cabrera Salazar, Fernando","A25",IF($J172="Mery, Roxana","A26",IFERROR(INDEX('MAPA ASIENTOS'!$D$2:$D$145,AGGREGATE(15,6,(ROW('MAPA ASIENTOS'!$D$2:$D$145)-ROW('MAPA ASIENTOS'!$D$2)+1)/(('MAPA ASIENTOS'!$E$2:$E$145="ASIGNABLE")*(COUNTIF($D$1:D171,'MAPA ASIENTOS'!$D$2:$D$145)=0)*(COUNTIF($N$1:N171,'MAPA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72" s="166" t="str">
        <x:f>IF($Q172="","",INDEX(MAESTRO!$A:$A,$Q172))</x:f>
      </x:c>
      <x:c r="F172" s="166" t="str">
        <x:f>IF($Q172="","",INDEX(MAESTRO!$B:$B,$Q172))</x:f>
      </x:c>
      <x:c r="G172" s="166" t="str">
        <x:f>IF($Q172="","",INDEX(MAESTRO!$D:$D,$Q172))</x:f>
      </x:c>
      <x:c r="H172" s="166" t="str">
        <x:f>IF($Q172="","",INDEX(MAESTRO!$E:$E,$Q172))</x:f>
      </x:c>
      <x:c r="I172" s="166" t="str">
        <x:f>IF($Q172="","",INDEX(MAESTRO!$F:$F,$Q172))</x:f>
      </x:c>
      <x:c r="J172" s="165" t="str">
        <x:f>IF($Q172="","",INDEX(MAESTRO!$G:$G,$Q172))</x:f>
      </x:c>
      <x:c r="K172" s="165" t="str">
        <x:f>IF($Q172="","",INDEX(MAESTRO!$L:$L,$Q172))</x:f>
      </x:c>
      <x:c r="L172" s="166" t="str">
        <x:f>IF($Q172="","",INDEX(MAESTRO!$K:$K,$Q172))</x:f>
      </x:c>
      <x:c r="M172" s="165" t="str">
        <x:f>IF($Q172="","",INDEX(MAESTRO!$M:$M,$Q172))</x:f>
      </x:c>
      <x:c r="N172" s="61" t="str">
        <x:f>IF(OR($D172="",$D172="SIN ASIGNAR",$J172=""),"",IF(COUNTIFS('EDECANES AYUDANTES'!$C:$C,$J172,'EDECANES AYUDANTES'!$F:$F,"SI")=0,"",IF(LEFT($D172,1)="D","",IF(COUNTIFS('MAPA ASIENTOS'!$D:$D,CHAR(CODE(LEFT($D172,1))+1)&amp;MID($D172,2,10),'MAPA ASIENTOS'!$E:$E,"ASIGNABLE")&gt;0,CHAR(CODE(LEFT($D172,1))+1)&amp;MID($D172,2,10),""))))</x:f>
      </x:c>
      <x:c r="O172" s="61" t="str">
        <x:f>IF($N172&lt;&gt;"","RESERVADO EDECÁN/AYUDANTE","")</x:f>
      </x:c>
      <x:c r="P172" s="165" t="str">
        <x:f>IF(COUNTIFS('EDECANES AYUDANTES'!$C:$C,$J172,'EDECANES AYUDANTES'!$F:$F,"SI")=0,"",IF($D172="SIN ASIGNAR","Autoridad sin asiento asignado.",IF(LEFT($D172,1)="D","Sin fila posterior disponible.",IF($N172="","Silla posterior no asignable.","Silla posterior reservada automáticamente."))))</x:f>
      </x:c>
      <x:c r="Q172" s="166">
        <x:f>IFERROR(MATCH(ROWS($A$2:A172),MAESTRO!$P:$P,0),"")</x:f>
      </x:c>
    </x:row>
    <x:row r="173" s="115" customFormat="1">
      <x:c r="A173" s="166">
        <x:f>IF($Q173="","",ROWS($A$2:A173))</x:f>
      </x:c>
      <x:c r="B173" s="166" t="str">
        <x:f>IF(OR($D173="",$D173="SIN ASIGNAR"),"",LEFT($D173,1))</x:f>
      </x:c>
      <x:c r="C173" s="166" t="str">
        <x:f>IF(OR($D173="",$D173="SIN ASIGNAR"),"",VALUE(MID($D173,2,10)))</x:f>
      </x:c>
      <x:c r="D173" s="166" t="str">
        <x:f>IF($Q173="","",IF($J173="Cabrera Salazar, Fernando","A25",IF($J173="Mery, Roxana","A26",IFERROR(INDEX('MAPA ASIENTOS'!$D$2:$D$145,AGGREGATE(15,6,(ROW('MAPA ASIENTOS'!$D$2:$D$145)-ROW('MAPA ASIENTOS'!$D$2)+1)/(('MAPA ASIENTOS'!$E$2:$E$145="ASIGNABLE")*(COUNTIF($D$1:D172,'MAPA ASIENTOS'!$D$2:$D$145)=0)*(COUNTIF($N$1:N172,'MAPA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73" s="166" t="str">
        <x:f>IF($Q173="","",INDEX(MAESTRO!$A:$A,$Q173))</x:f>
      </x:c>
      <x:c r="F173" s="166" t="str">
        <x:f>IF($Q173="","",INDEX(MAESTRO!$B:$B,$Q173))</x:f>
      </x:c>
      <x:c r="G173" s="166" t="str">
        <x:f>IF($Q173="","",INDEX(MAESTRO!$D:$D,$Q173))</x:f>
      </x:c>
      <x:c r="H173" s="166" t="str">
        <x:f>IF($Q173="","",INDEX(MAESTRO!$E:$E,$Q173))</x:f>
      </x:c>
      <x:c r="I173" s="166" t="str">
        <x:f>IF($Q173="","",INDEX(MAESTRO!$F:$F,$Q173))</x:f>
      </x:c>
      <x:c r="J173" s="165" t="str">
        <x:f>IF($Q173="","",INDEX(MAESTRO!$G:$G,$Q173))</x:f>
      </x:c>
      <x:c r="K173" s="165" t="str">
        <x:f>IF($Q173="","",INDEX(MAESTRO!$L:$L,$Q173))</x:f>
      </x:c>
      <x:c r="L173" s="166" t="str">
        <x:f>IF($Q173="","",INDEX(MAESTRO!$K:$K,$Q173))</x:f>
      </x:c>
      <x:c r="M173" s="165" t="str">
        <x:f>IF($Q173="","",INDEX(MAESTRO!$M:$M,$Q173))</x:f>
      </x:c>
      <x:c r="N173" s="61" t="str">
        <x:f>IF(OR($D173="",$D173="SIN ASIGNAR",$J173=""),"",IF(COUNTIFS('EDECANES AYUDANTES'!$C:$C,$J173,'EDECANES AYUDANTES'!$F:$F,"SI")=0,"",IF(LEFT($D173,1)="D","",IF(COUNTIFS('MAPA ASIENTOS'!$D:$D,CHAR(CODE(LEFT($D173,1))+1)&amp;MID($D173,2,10),'MAPA ASIENTOS'!$E:$E,"ASIGNABLE")&gt;0,CHAR(CODE(LEFT($D173,1))+1)&amp;MID($D173,2,10),""))))</x:f>
      </x:c>
      <x:c r="O173" s="61" t="str">
        <x:f>IF($N173&lt;&gt;"","RESERVADO EDECÁN/AYUDANTE","")</x:f>
      </x:c>
      <x:c r="P173" s="165" t="str">
        <x:f>IF(COUNTIFS('EDECANES AYUDANTES'!$C:$C,$J173,'EDECANES AYUDANTES'!$F:$F,"SI")=0,"",IF($D173="SIN ASIGNAR","Autoridad sin asiento asignado.",IF(LEFT($D173,1)="D","Sin fila posterior disponible.",IF($N173="","Silla posterior no asignable.","Silla posterior reservada automáticamente."))))</x:f>
      </x:c>
      <x:c r="Q173" s="166">
        <x:f>IFERROR(MATCH(ROWS($A$2:A173),MAESTRO!$P:$P,0),"")</x:f>
      </x:c>
    </x:row>
    <x:row r="174" s="115" customFormat="1">
      <x:c r="A174" s="166">
        <x:f>IF($Q174="","",ROWS($A$2:A174))</x:f>
      </x:c>
      <x:c r="B174" s="166" t="str">
        <x:f>IF(OR($D174="",$D174="SIN ASIGNAR"),"",LEFT($D174,1))</x:f>
      </x:c>
      <x:c r="C174" s="166" t="str">
        <x:f>IF(OR($D174="",$D174="SIN ASIGNAR"),"",VALUE(MID($D174,2,10)))</x:f>
      </x:c>
      <x:c r="D174" s="166" t="str">
        <x:f>IF($Q174="","",IF($J174="Cabrera Salazar, Fernando","A25",IF($J174="Mery, Roxana","A26",IFERROR(INDEX('MAPA ASIENTOS'!$D$2:$D$145,AGGREGATE(15,6,(ROW('MAPA ASIENTOS'!$D$2:$D$145)-ROW('MAPA ASIENTOS'!$D$2)+1)/(('MAPA ASIENTOS'!$E$2:$E$145="ASIGNABLE")*(COUNTIF($D$1:D173,'MAPA ASIENTOS'!$D$2:$D$145)=0)*(COUNTIF($N$1:N173,'MAPA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74" s="166" t="str">
        <x:f>IF($Q174="","",INDEX(MAESTRO!$A:$A,$Q174))</x:f>
      </x:c>
      <x:c r="F174" s="166" t="str">
        <x:f>IF($Q174="","",INDEX(MAESTRO!$B:$B,$Q174))</x:f>
      </x:c>
      <x:c r="G174" s="166" t="str">
        <x:f>IF($Q174="","",INDEX(MAESTRO!$D:$D,$Q174))</x:f>
      </x:c>
      <x:c r="H174" s="166" t="str">
        <x:f>IF($Q174="","",INDEX(MAESTRO!$E:$E,$Q174))</x:f>
      </x:c>
      <x:c r="I174" s="166" t="str">
        <x:f>IF($Q174="","",INDEX(MAESTRO!$F:$F,$Q174))</x:f>
      </x:c>
      <x:c r="J174" s="165" t="str">
        <x:f>IF($Q174="","",INDEX(MAESTRO!$G:$G,$Q174))</x:f>
      </x:c>
      <x:c r="K174" s="165" t="str">
        <x:f>IF($Q174="","",INDEX(MAESTRO!$L:$L,$Q174))</x:f>
      </x:c>
      <x:c r="L174" s="166" t="str">
        <x:f>IF($Q174="","",INDEX(MAESTRO!$K:$K,$Q174))</x:f>
      </x:c>
      <x:c r="M174" s="165" t="str">
        <x:f>IF($Q174="","",INDEX(MAESTRO!$M:$M,$Q174))</x:f>
      </x:c>
      <x:c r="N174" s="61" t="str">
        <x:f>IF(OR($D174="",$D174="SIN ASIGNAR",$J174=""),"",IF(COUNTIFS('EDECANES AYUDANTES'!$C:$C,$J174,'EDECANES AYUDANTES'!$F:$F,"SI")=0,"",IF(LEFT($D174,1)="D","",IF(COUNTIFS('MAPA ASIENTOS'!$D:$D,CHAR(CODE(LEFT($D174,1))+1)&amp;MID($D174,2,10),'MAPA ASIENTOS'!$E:$E,"ASIGNABLE")&gt;0,CHAR(CODE(LEFT($D174,1))+1)&amp;MID($D174,2,10),""))))</x:f>
      </x:c>
      <x:c r="O174" s="61" t="str">
        <x:f>IF($N174&lt;&gt;"","RESERVADO EDECÁN/AYUDANTE","")</x:f>
      </x:c>
      <x:c r="P174" s="165" t="str">
        <x:f>IF(COUNTIFS('EDECANES AYUDANTES'!$C:$C,$J174,'EDECANES AYUDANTES'!$F:$F,"SI")=0,"",IF($D174="SIN ASIGNAR","Autoridad sin asiento asignado.",IF(LEFT($D174,1)="D","Sin fila posterior disponible.",IF($N174="","Silla posterior no asignable.","Silla posterior reservada automáticamente."))))</x:f>
      </x:c>
      <x:c r="Q174" s="166">
        <x:f>IFERROR(MATCH(ROWS($A$2:A174),MAESTRO!$P:$P,0),"")</x:f>
      </x:c>
    </x:row>
    <x:row r="175" s="115" customFormat="1">
      <x:c r="A175" s="166">
        <x:f>IF($Q175="","",ROWS($A$2:A175))</x:f>
      </x:c>
      <x:c r="B175" s="166" t="str">
        <x:f>IF(OR($D175="",$D175="SIN ASIGNAR"),"",LEFT($D175,1))</x:f>
      </x:c>
      <x:c r="C175" s="166" t="str">
        <x:f>IF(OR($D175="",$D175="SIN ASIGNAR"),"",VALUE(MID($D175,2,10)))</x:f>
      </x:c>
      <x:c r="D175" s="166" t="str">
        <x:f>IF($Q175="","",IF($J175="Cabrera Salazar, Fernando","A25",IF($J175="Mery, Roxana","A26",IFERROR(INDEX('MAPA ASIENTOS'!$D$2:$D$145,AGGREGATE(15,6,(ROW('MAPA ASIENTOS'!$D$2:$D$145)-ROW('MAPA ASIENTOS'!$D$2)+1)/(('MAPA ASIENTOS'!$E$2:$E$145="ASIGNABLE")*(COUNTIF($D$1:D174,'MAPA ASIENTOS'!$D$2:$D$145)=0)*(COUNTIF($N$1:N174,'MAPA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75" s="166" t="str">
        <x:f>IF($Q175="","",INDEX(MAESTRO!$A:$A,$Q175))</x:f>
      </x:c>
      <x:c r="F175" s="166" t="str">
        <x:f>IF($Q175="","",INDEX(MAESTRO!$B:$B,$Q175))</x:f>
      </x:c>
      <x:c r="G175" s="166" t="str">
        <x:f>IF($Q175="","",INDEX(MAESTRO!$D:$D,$Q175))</x:f>
      </x:c>
      <x:c r="H175" s="166" t="str">
        <x:f>IF($Q175="","",INDEX(MAESTRO!$E:$E,$Q175))</x:f>
      </x:c>
      <x:c r="I175" s="166" t="str">
        <x:f>IF($Q175="","",INDEX(MAESTRO!$F:$F,$Q175))</x:f>
      </x:c>
      <x:c r="J175" s="165" t="str">
        <x:f>IF($Q175="","",INDEX(MAESTRO!$G:$G,$Q175))</x:f>
      </x:c>
      <x:c r="K175" s="165" t="str">
        <x:f>IF($Q175="","",INDEX(MAESTRO!$L:$L,$Q175))</x:f>
      </x:c>
      <x:c r="L175" s="166" t="str">
        <x:f>IF($Q175="","",INDEX(MAESTRO!$K:$K,$Q175))</x:f>
      </x:c>
      <x:c r="M175" s="165" t="str">
        <x:f>IF($Q175="","",INDEX(MAESTRO!$M:$M,$Q175))</x:f>
      </x:c>
      <x:c r="N175" s="61" t="str">
        <x:f>IF(OR($D175="",$D175="SIN ASIGNAR",$J175=""),"",IF(COUNTIFS('EDECANES AYUDANTES'!$C:$C,$J175,'EDECANES AYUDANTES'!$F:$F,"SI")=0,"",IF(LEFT($D175,1)="D","",IF(COUNTIFS('MAPA ASIENTOS'!$D:$D,CHAR(CODE(LEFT($D175,1))+1)&amp;MID($D175,2,10),'MAPA ASIENTOS'!$E:$E,"ASIGNABLE")&gt;0,CHAR(CODE(LEFT($D175,1))+1)&amp;MID($D175,2,10),""))))</x:f>
      </x:c>
      <x:c r="O175" s="61" t="str">
        <x:f>IF($N175&lt;&gt;"","RESERVADO EDECÁN/AYUDANTE","")</x:f>
      </x:c>
      <x:c r="P175" s="165" t="str">
        <x:f>IF(COUNTIFS('EDECANES AYUDANTES'!$C:$C,$J175,'EDECANES AYUDANTES'!$F:$F,"SI")=0,"",IF($D175="SIN ASIGNAR","Autoridad sin asiento asignado.",IF(LEFT($D175,1)="D","Sin fila posterior disponible.",IF($N175="","Silla posterior no asignable.","Silla posterior reservada automáticamente."))))</x:f>
      </x:c>
      <x:c r="Q175" s="166">
        <x:f>IFERROR(MATCH(ROWS($A$2:A175),MAESTRO!$P:$P,0),"")</x:f>
      </x:c>
    </x:row>
    <x:row r="176" s="115" customFormat="1">
      <x:c r="A176" s="166">
        <x:f>IF($Q176="","",ROWS($A$2:A176))</x:f>
      </x:c>
      <x:c r="B176" s="166" t="str">
        <x:f>IF(OR($D176="",$D176="SIN ASIGNAR"),"",LEFT($D176,1))</x:f>
      </x:c>
      <x:c r="C176" s="166" t="str">
        <x:f>IF(OR($D176="",$D176="SIN ASIGNAR"),"",VALUE(MID($D176,2,10)))</x:f>
      </x:c>
      <x:c r="D176" s="166" t="str">
        <x:f>IF($Q176="","",IF($J176="Cabrera Salazar, Fernando","A25",IF($J176="Mery, Roxana","A26",IFERROR(INDEX('MAPA ASIENTOS'!$D$2:$D$145,AGGREGATE(15,6,(ROW('MAPA ASIENTOS'!$D$2:$D$145)-ROW('MAPA ASIENTOS'!$D$2)+1)/(('MAPA ASIENTOS'!$E$2:$E$145="ASIGNABLE")*(COUNTIF($D$1:D175,'MAPA ASIENTOS'!$D$2:$D$145)=0)*(COUNTIF($N$1:N175,'MAPA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76" s="166" t="str">
        <x:f>IF($Q176="","",INDEX(MAESTRO!$A:$A,$Q176))</x:f>
      </x:c>
      <x:c r="F176" s="166" t="str">
        <x:f>IF($Q176="","",INDEX(MAESTRO!$B:$B,$Q176))</x:f>
      </x:c>
      <x:c r="G176" s="166" t="str">
        <x:f>IF($Q176="","",INDEX(MAESTRO!$D:$D,$Q176))</x:f>
      </x:c>
      <x:c r="H176" s="166" t="str">
        <x:f>IF($Q176="","",INDEX(MAESTRO!$E:$E,$Q176))</x:f>
      </x:c>
      <x:c r="I176" s="166" t="str">
        <x:f>IF($Q176="","",INDEX(MAESTRO!$F:$F,$Q176))</x:f>
      </x:c>
      <x:c r="J176" s="165" t="str">
        <x:f>IF($Q176="","",INDEX(MAESTRO!$G:$G,$Q176))</x:f>
      </x:c>
      <x:c r="K176" s="165" t="str">
        <x:f>IF($Q176="","",INDEX(MAESTRO!$L:$L,$Q176))</x:f>
      </x:c>
      <x:c r="L176" s="166" t="str">
        <x:f>IF($Q176="","",INDEX(MAESTRO!$K:$K,$Q176))</x:f>
      </x:c>
      <x:c r="M176" s="165" t="str">
        <x:f>IF($Q176="","",INDEX(MAESTRO!$M:$M,$Q176))</x:f>
      </x:c>
      <x:c r="N176" s="61" t="str">
        <x:f>IF(OR($D176="",$D176="SIN ASIGNAR",$J176=""),"",IF(COUNTIFS('EDECANES AYUDANTES'!$C:$C,$J176,'EDECANES AYUDANTES'!$F:$F,"SI")=0,"",IF(LEFT($D176,1)="D","",IF(COUNTIFS('MAPA ASIENTOS'!$D:$D,CHAR(CODE(LEFT($D176,1))+1)&amp;MID($D176,2,10),'MAPA ASIENTOS'!$E:$E,"ASIGNABLE")&gt;0,CHAR(CODE(LEFT($D176,1))+1)&amp;MID($D176,2,10),""))))</x:f>
      </x:c>
      <x:c r="O176" s="61" t="str">
        <x:f>IF($N176&lt;&gt;"","RESERVADO EDECÁN/AYUDANTE","")</x:f>
      </x:c>
      <x:c r="P176" s="165" t="str">
        <x:f>IF(COUNTIFS('EDECANES AYUDANTES'!$C:$C,$J176,'EDECANES AYUDANTES'!$F:$F,"SI")=0,"",IF($D176="SIN ASIGNAR","Autoridad sin asiento asignado.",IF(LEFT($D176,1)="D","Sin fila posterior disponible.",IF($N176="","Silla posterior no asignable.","Silla posterior reservada automáticamente."))))</x:f>
      </x:c>
      <x:c r="Q176" s="166">
        <x:f>IFERROR(MATCH(ROWS($A$2:A176),MAESTRO!$P:$P,0),"")</x:f>
      </x:c>
    </x:row>
    <x:row r="177" s="115" customFormat="1">
      <x:c r="A177" s="166">
        <x:f>IF($Q177="","",ROWS($A$2:A177))</x:f>
      </x:c>
      <x:c r="B177" s="166" t="str">
        <x:f>IF(OR($D177="",$D177="SIN ASIGNAR"),"",LEFT($D177,1))</x:f>
      </x:c>
      <x:c r="C177" s="166" t="str">
        <x:f>IF(OR($D177="",$D177="SIN ASIGNAR"),"",VALUE(MID($D177,2,10)))</x:f>
      </x:c>
      <x:c r="D177" s="166" t="str">
        <x:f>IF($Q177="","",IF($J177="Cabrera Salazar, Fernando","A25",IF($J177="Mery, Roxana","A26",IFERROR(INDEX('MAPA ASIENTOS'!$D$2:$D$145,AGGREGATE(15,6,(ROW('MAPA ASIENTOS'!$D$2:$D$145)-ROW('MAPA ASIENTOS'!$D$2)+1)/(('MAPA ASIENTOS'!$E$2:$E$145="ASIGNABLE")*(COUNTIF($D$1:D176,'MAPA ASIENTOS'!$D$2:$D$145)=0)*(COUNTIF($N$1:N176,'MAPA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77" s="166" t="str">
        <x:f>IF($Q177="","",INDEX(MAESTRO!$A:$A,$Q177))</x:f>
      </x:c>
      <x:c r="F177" s="166" t="str">
        <x:f>IF($Q177="","",INDEX(MAESTRO!$B:$B,$Q177))</x:f>
      </x:c>
      <x:c r="G177" s="166" t="str">
        <x:f>IF($Q177="","",INDEX(MAESTRO!$D:$D,$Q177))</x:f>
      </x:c>
      <x:c r="H177" s="166" t="str">
        <x:f>IF($Q177="","",INDEX(MAESTRO!$E:$E,$Q177))</x:f>
      </x:c>
      <x:c r="I177" s="166" t="str">
        <x:f>IF($Q177="","",INDEX(MAESTRO!$F:$F,$Q177))</x:f>
      </x:c>
      <x:c r="J177" s="165" t="str">
        <x:f>IF($Q177="","",INDEX(MAESTRO!$G:$G,$Q177))</x:f>
      </x:c>
      <x:c r="K177" s="165" t="str">
        <x:f>IF($Q177="","",INDEX(MAESTRO!$L:$L,$Q177))</x:f>
      </x:c>
      <x:c r="L177" s="166" t="str">
        <x:f>IF($Q177="","",INDEX(MAESTRO!$K:$K,$Q177))</x:f>
      </x:c>
      <x:c r="M177" s="165" t="str">
        <x:f>IF($Q177="","",INDEX(MAESTRO!$M:$M,$Q177))</x:f>
      </x:c>
      <x:c r="N177" s="61" t="str">
        <x:f>IF(OR($D177="",$D177="SIN ASIGNAR",$J177=""),"",IF(COUNTIFS('EDECANES AYUDANTES'!$C:$C,$J177,'EDECANES AYUDANTES'!$F:$F,"SI")=0,"",IF(LEFT($D177,1)="D","",IF(COUNTIFS('MAPA ASIENTOS'!$D:$D,CHAR(CODE(LEFT($D177,1))+1)&amp;MID($D177,2,10),'MAPA ASIENTOS'!$E:$E,"ASIGNABLE")&gt;0,CHAR(CODE(LEFT($D177,1))+1)&amp;MID($D177,2,10),""))))</x:f>
      </x:c>
      <x:c r="O177" s="61" t="str">
        <x:f>IF($N177&lt;&gt;"","RESERVADO EDECÁN/AYUDANTE","")</x:f>
      </x:c>
      <x:c r="P177" s="165" t="str">
        <x:f>IF(COUNTIFS('EDECANES AYUDANTES'!$C:$C,$J177,'EDECANES AYUDANTES'!$F:$F,"SI")=0,"",IF($D177="SIN ASIGNAR","Autoridad sin asiento asignado.",IF(LEFT($D177,1)="D","Sin fila posterior disponible.",IF($N177="","Silla posterior no asignable.","Silla posterior reservada automáticamente."))))</x:f>
      </x:c>
      <x:c r="Q177" s="166">
        <x:f>IFERROR(MATCH(ROWS($A$2:A177),MAESTRO!$P:$P,0),"")</x:f>
      </x:c>
    </x:row>
    <x:row r="178" s="115" customFormat="1">
      <x:c r="A178" s="166">
        <x:f>IF($Q178="","",ROWS($A$2:A178))</x:f>
      </x:c>
      <x:c r="B178" s="166" t="str">
        <x:f>IF(OR($D178="",$D178="SIN ASIGNAR"),"",LEFT($D178,1))</x:f>
      </x:c>
      <x:c r="C178" s="166" t="str">
        <x:f>IF(OR($D178="",$D178="SIN ASIGNAR"),"",VALUE(MID($D178,2,10)))</x:f>
      </x:c>
      <x:c r="D178" s="166" t="str">
        <x:f>IF($Q178="","",IF($J178="Cabrera Salazar, Fernando","A25",IF($J178="Mery, Roxana","A26",IFERROR(INDEX('MAPA ASIENTOS'!$D$2:$D$145,AGGREGATE(15,6,(ROW('MAPA ASIENTOS'!$D$2:$D$145)-ROW('MAPA ASIENTOS'!$D$2)+1)/(('MAPA ASIENTOS'!$E$2:$E$145="ASIGNABLE")*(COUNTIF($D$1:D177,'MAPA ASIENTOS'!$D$2:$D$145)=0)*(COUNTIF($N$1:N177,'MAPA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78" s="166" t="str">
        <x:f>IF($Q178="","",INDEX(MAESTRO!$A:$A,$Q178))</x:f>
      </x:c>
      <x:c r="F178" s="166" t="str">
        <x:f>IF($Q178="","",INDEX(MAESTRO!$B:$B,$Q178))</x:f>
      </x:c>
      <x:c r="G178" s="166" t="str">
        <x:f>IF($Q178="","",INDEX(MAESTRO!$D:$D,$Q178))</x:f>
      </x:c>
      <x:c r="H178" s="166" t="str">
        <x:f>IF($Q178="","",INDEX(MAESTRO!$E:$E,$Q178))</x:f>
      </x:c>
      <x:c r="I178" s="166" t="str">
        <x:f>IF($Q178="","",INDEX(MAESTRO!$F:$F,$Q178))</x:f>
      </x:c>
      <x:c r="J178" s="165" t="str">
        <x:f>IF($Q178="","",INDEX(MAESTRO!$G:$G,$Q178))</x:f>
      </x:c>
      <x:c r="K178" s="165" t="str">
        <x:f>IF($Q178="","",INDEX(MAESTRO!$L:$L,$Q178))</x:f>
      </x:c>
      <x:c r="L178" s="166" t="str">
        <x:f>IF($Q178="","",INDEX(MAESTRO!$K:$K,$Q178))</x:f>
      </x:c>
      <x:c r="M178" s="165" t="str">
        <x:f>IF($Q178="","",INDEX(MAESTRO!$M:$M,$Q178))</x:f>
      </x:c>
      <x:c r="N178" s="61" t="str">
        <x:f>IF(OR($D178="",$D178="SIN ASIGNAR",$J178=""),"",IF(COUNTIFS('EDECANES AYUDANTES'!$C:$C,$J178,'EDECANES AYUDANTES'!$F:$F,"SI")=0,"",IF(LEFT($D178,1)="D","",IF(COUNTIFS('MAPA ASIENTOS'!$D:$D,CHAR(CODE(LEFT($D178,1))+1)&amp;MID($D178,2,10),'MAPA ASIENTOS'!$E:$E,"ASIGNABLE")&gt;0,CHAR(CODE(LEFT($D178,1))+1)&amp;MID($D178,2,10),""))))</x:f>
      </x:c>
      <x:c r="O178" s="61" t="str">
        <x:f>IF($N178&lt;&gt;"","RESERVADO EDECÁN/AYUDANTE","")</x:f>
      </x:c>
      <x:c r="P178" s="165" t="str">
        <x:f>IF(COUNTIFS('EDECANES AYUDANTES'!$C:$C,$J178,'EDECANES AYUDANTES'!$F:$F,"SI")=0,"",IF($D178="SIN ASIGNAR","Autoridad sin asiento asignado.",IF(LEFT($D178,1)="D","Sin fila posterior disponible.",IF($N178="","Silla posterior no asignable.","Silla posterior reservada automáticamente."))))</x:f>
      </x:c>
      <x:c r="Q178" s="166">
        <x:f>IFERROR(MATCH(ROWS($A$2:A178),MAESTRO!$P:$P,0),"")</x:f>
      </x:c>
    </x:row>
    <x:row r="179" s="115" customFormat="1">
      <x:c r="A179" s="166">
        <x:f>IF($Q179="","",ROWS($A$2:A179))</x:f>
      </x:c>
      <x:c r="B179" s="166" t="str">
        <x:f>IF(OR($D179="",$D179="SIN ASIGNAR"),"",LEFT($D179,1))</x:f>
      </x:c>
      <x:c r="C179" s="166" t="str">
        <x:f>IF(OR($D179="",$D179="SIN ASIGNAR"),"",VALUE(MID($D179,2,10)))</x:f>
      </x:c>
      <x:c r="D179" s="166" t="str">
        <x:f>IF($Q179="","",IF($J179="Cabrera Salazar, Fernando","A25",IF($J179="Mery, Roxana","A26",IFERROR(INDEX('MAPA ASIENTOS'!$D$2:$D$145,AGGREGATE(15,6,(ROW('MAPA ASIENTOS'!$D$2:$D$145)-ROW('MAPA ASIENTOS'!$D$2)+1)/(('MAPA ASIENTOS'!$E$2:$E$145="ASIGNABLE")*(COUNTIF($D$1:D178,'MAPA ASIENTOS'!$D$2:$D$145)=0)*(COUNTIF($N$1:N178,'MAPA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79" s="166" t="str">
        <x:f>IF($Q179="","",INDEX(MAESTRO!$A:$A,$Q179))</x:f>
      </x:c>
      <x:c r="F179" s="166" t="str">
        <x:f>IF($Q179="","",INDEX(MAESTRO!$B:$B,$Q179))</x:f>
      </x:c>
      <x:c r="G179" s="166" t="str">
        <x:f>IF($Q179="","",INDEX(MAESTRO!$D:$D,$Q179))</x:f>
      </x:c>
      <x:c r="H179" s="166" t="str">
        <x:f>IF($Q179="","",INDEX(MAESTRO!$E:$E,$Q179))</x:f>
      </x:c>
      <x:c r="I179" s="166" t="str">
        <x:f>IF($Q179="","",INDEX(MAESTRO!$F:$F,$Q179))</x:f>
      </x:c>
      <x:c r="J179" s="165" t="str">
        <x:f>IF($Q179="","",INDEX(MAESTRO!$G:$G,$Q179))</x:f>
      </x:c>
      <x:c r="K179" s="165" t="str">
        <x:f>IF($Q179="","",INDEX(MAESTRO!$L:$L,$Q179))</x:f>
      </x:c>
      <x:c r="L179" s="166" t="str">
        <x:f>IF($Q179="","",INDEX(MAESTRO!$K:$K,$Q179))</x:f>
      </x:c>
      <x:c r="M179" s="165" t="str">
        <x:f>IF($Q179="","",INDEX(MAESTRO!$M:$M,$Q179))</x:f>
      </x:c>
      <x:c r="N179" s="61" t="str">
        <x:f>IF(OR($D179="",$D179="SIN ASIGNAR",$J179=""),"",IF(COUNTIFS('EDECANES AYUDANTES'!$C:$C,$J179,'EDECANES AYUDANTES'!$F:$F,"SI")=0,"",IF(LEFT($D179,1)="D","",IF(COUNTIFS('MAPA ASIENTOS'!$D:$D,CHAR(CODE(LEFT($D179,1))+1)&amp;MID($D179,2,10),'MAPA ASIENTOS'!$E:$E,"ASIGNABLE")&gt;0,CHAR(CODE(LEFT($D179,1))+1)&amp;MID($D179,2,10),""))))</x:f>
      </x:c>
      <x:c r="O179" s="61" t="str">
        <x:f>IF($N179&lt;&gt;"","RESERVADO EDECÁN/AYUDANTE","")</x:f>
      </x:c>
      <x:c r="P179" s="165" t="str">
        <x:f>IF(COUNTIFS('EDECANES AYUDANTES'!$C:$C,$J179,'EDECANES AYUDANTES'!$F:$F,"SI")=0,"",IF($D179="SIN ASIGNAR","Autoridad sin asiento asignado.",IF(LEFT($D179,1)="D","Sin fila posterior disponible.",IF($N179="","Silla posterior no asignable.","Silla posterior reservada automáticamente."))))</x:f>
      </x:c>
      <x:c r="Q179" s="166">
        <x:f>IFERROR(MATCH(ROWS($A$2:A179),MAESTRO!$P:$P,0),"")</x:f>
      </x:c>
    </x:row>
    <x:row r="180" s="115" customFormat="1">
      <x:c r="A180" s="166">
        <x:f>IF($Q180="","",ROWS($A$2:A180))</x:f>
      </x:c>
      <x:c r="B180" s="166" t="str">
        <x:f>IF(OR($D180="",$D180="SIN ASIGNAR"),"",LEFT($D180,1))</x:f>
      </x:c>
      <x:c r="C180" s="166" t="str">
        <x:f>IF(OR($D180="",$D180="SIN ASIGNAR"),"",VALUE(MID($D180,2,10)))</x:f>
      </x:c>
      <x:c r="D180" s="166" t="str">
        <x:f>IF($Q180="","",IF($J180="Cabrera Salazar, Fernando","A25",IF($J180="Mery, Roxana","A26",IFERROR(INDEX('MAPA ASIENTOS'!$D$2:$D$145,AGGREGATE(15,6,(ROW('MAPA ASIENTOS'!$D$2:$D$145)-ROW('MAPA ASIENTOS'!$D$2)+1)/(('MAPA ASIENTOS'!$E$2:$E$145="ASIGNABLE")*(COUNTIF($D$1:D179,'MAPA ASIENTOS'!$D$2:$D$145)=0)*(COUNTIF($N$1:N179,'MAPA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80" s="166" t="str">
        <x:f>IF($Q180="","",INDEX(MAESTRO!$A:$A,$Q180))</x:f>
      </x:c>
      <x:c r="F180" s="166" t="str">
        <x:f>IF($Q180="","",INDEX(MAESTRO!$B:$B,$Q180))</x:f>
      </x:c>
      <x:c r="G180" s="166" t="str">
        <x:f>IF($Q180="","",INDEX(MAESTRO!$D:$D,$Q180))</x:f>
      </x:c>
      <x:c r="H180" s="166" t="str">
        <x:f>IF($Q180="","",INDEX(MAESTRO!$E:$E,$Q180))</x:f>
      </x:c>
      <x:c r="I180" s="166" t="str">
        <x:f>IF($Q180="","",INDEX(MAESTRO!$F:$F,$Q180))</x:f>
      </x:c>
      <x:c r="J180" s="165" t="str">
        <x:f>IF($Q180="","",INDEX(MAESTRO!$G:$G,$Q180))</x:f>
      </x:c>
      <x:c r="K180" s="165" t="str">
        <x:f>IF($Q180="","",INDEX(MAESTRO!$L:$L,$Q180))</x:f>
      </x:c>
      <x:c r="L180" s="166" t="str">
        <x:f>IF($Q180="","",INDEX(MAESTRO!$K:$K,$Q180))</x:f>
      </x:c>
      <x:c r="M180" s="165" t="str">
        <x:f>IF($Q180="","",INDEX(MAESTRO!$M:$M,$Q180))</x:f>
      </x:c>
      <x:c r="N180" s="61" t="str">
        <x:f>IF(OR($D180="",$D180="SIN ASIGNAR",$J180=""),"",IF(COUNTIFS('EDECANES AYUDANTES'!$C:$C,$J180,'EDECANES AYUDANTES'!$F:$F,"SI")=0,"",IF(LEFT($D180,1)="D","",IF(COUNTIFS('MAPA ASIENTOS'!$D:$D,CHAR(CODE(LEFT($D180,1))+1)&amp;MID($D180,2,10),'MAPA ASIENTOS'!$E:$E,"ASIGNABLE")&gt;0,CHAR(CODE(LEFT($D180,1))+1)&amp;MID($D180,2,10),""))))</x:f>
      </x:c>
      <x:c r="O180" s="61" t="str">
        <x:f>IF($N180&lt;&gt;"","RESERVADO EDECÁN/AYUDANTE","")</x:f>
      </x:c>
      <x:c r="P180" s="165" t="str">
        <x:f>IF(COUNTIFS('EDECANES AYUDANTES'!$C:$C,$J180,'EDECANES AYUDANTES'!$F:$F,"SI")=0,"",IF($D180="SIN ASIGNAR","Autoridad sin asiento asignado.",IF(LEFT($D180,1)="D","Sin fila posterior disponible.",IF($N180="","Silla posterior no asignable.","Silla posterior reservada automáticamente."))))</x:f>
      </x:c>
      <x:c r="Q180" s="166">
        <x:f>IFERROR(MATCH(ROWS($A$2:A180),MAESTRO!$P:$P,0),"")</x:f>
      </x:c>
    </x:row>
    <x:row r="181" s="115" customFormat="1">
      <x:c r="A181" s="166">
        <x:f>IF($Q181="","",ROWS($A$2:A181))</x:f>
      </x:c>
      <x:c r="B181" s="166" t="str">
        <x:f>IF(OR($D181="",$D181="SIN ASIGNAR"),"",LEFT($D181,1))</x:f>
      </x:c>
      <x:c r="C181" s="166" t="str">
        <x:f>IF(OR($D181="",$D181="SIN ASIGNAR"),"",VALUE(MID($D181,2,10)))</x:f>
      </x:c>
      <x:c r="D181" s="166" t="str">
        <x:f>IF($Q181="","",IF($J181="Cabrera Salazar, Fernando","A25",IF($J181="Mery, Roxana","A26",IFERROR(INDEX('MAPA ASIENTOS'!$D$2:$D$145,AGGREGATE(15,6,(ROW('MAPA ASIENTOS'!$D$2:$D$145)-ROW('MAPA ASIENTOS'!$D$2)+1)/(('MAPA ASIENTOS'!$E$2:$E$145="ASIGNABLE")*(COUNTIF($D$1:D180,'MAPA ASIENTOS'!$D$2:$D$145)=0)*(COUNTIF($N$1:N180,'MAPA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81" s="166" t="str">
        <x:f>IF($Q181="","",INDEX(MAESTRO!$A:$A,$Q181))</x:f>
      </x:c>
      <x:c r="F181" s="166" t="str">
        <x:f>IF($Q181="","",INDEX(MAESTRO!$B:$B,$Q181))</x:f>
      </x:c>
      <x:c r="G181" s="166" t="str">
        <x:f>IF($Q181="","",INDEX(MAESTRO!$D:$D,$Q181))</x:f>
      </x:c>
      <x:c r="H181" s="166" t="str">
        <x:f>IF($Q181="","",INDEX(MAESTRO!$E:$E,$Q181))</x:f>
      </x:c>
      <x:c r="I181" s="166" t="str">
        <x:f>IF($Q181="","",INDEX(MAESTRO!$F:$F,$Q181))</x:f>
      </x:c>
      <x:c r="J181" s="165" t="str">
        <x:f>IF($Q181="","",INDEX(MAESTRO!$G:$G,$Q181))</x:f>
      </x:c>
      <x:c r="K181" s="165" t="str">
        <x:f>IF($Q181="","",INDEX(MAESTRO!$L:$L,$Q181))</x:f>
      </x:c>
      <x:c r="L181" s="166" t="str">
        <x:f>IF($Q181="","",INDEX(MAESTRO!$K:$K,$Q181))</x:f>
      </x:c>
      <x:c r="M181" s="165" t="str">
        <x:f>IF($Q181="","",INDEX(MAESTRO!$M:$M,$Q181))</x:f>
      </x:c>
      <x:c r="N181" s="61" t="str">
        <x:f>IF(OR($D181="",$D181="SIN ASIGNAR",$J181=""),"",IF(COUNTIFS('EDECANES AYUDANTES'!$C:$C,$J181,'EDECANES AYUDANTES'!$F:$F,"SI")=0,"",IF(LEFT($D181,1)="D","",IF(COUNTIFS('MAPA ASIENTOS'!$D:$D,CHAR(CODE(LEFT($D181,1))+1)&amp;MID($D181,2,10),'MAPA ASIENTOS'!$E:$E,"ASIGNABLE")&gt;0,CHAR(CODE(LEFT($D181,1))+1)&amp;MID($D181,2,10),""))))</x:f>
      </x:c>
      <x:c r="O181" s="61" t="str">
        <x:f>IF($N181&lt;&gt;"","RESERVADO EDECÁN/AYUDANTE","")</x:f>
      </x:c>
      <x:c r="P181" s="165" t="str">
        <x:f>IF(COUNTIFS('EDECANES AYUDANTES'!$C:$C,$J181,'EDECANES AYUDANTES'!$F:$F,"SI")=0,"",IF($D181="SIN ASIGNAR","Autoridad sin asiento asignado.",IF(LEFT($D181,1)="D","Sin fila posterior disponible.",IF($N181="","Silla posterior no asignable.","Silla posterior reservada automáticamente."))))</x:f>
      </x:c>
      <x:c r="Q181" s="166">
        <x:f>IFERROR(MATCH(ROWS($A$2:A181),MAESTRO!$P:$P,0),"")</x:f>
      </x:c>
    </x:row>
    <x:row r="182" s="115" customFormat="1">
      <x:c r="A182" s="166">
        <x:f>IF($Q182="","",ROWS($A$2:A182))</x:f>
      </x:c>
      <x:c r="B182" s="166" t="str">
        <x:f>IF(OR($D182="",$D182="SIN ASIGNAR"),"",LEFT($D182,1))</x:f>
      </x:c>
      <x:c r="C182" s="166" t="str">
        <x:f>IF(OR($D182="",$D182="SIN ASIGNAR"),"",VALUE(MID($D182,2,10)))</x:f>
      </x:c>
      <x:c r="D182" s="166" t="str">
        <x:f>IF($Q182="","",IF($J182="Cabrera Salazar, Fernando","A25",IF($J182="Mery, Roxana","A26",IFERROR(INDEX('MAPA ASIENTOS'!$D$2:$D$145,AGGREGATE(15,6,(ROW('MAPA ASIENTOS'!$D$2:$D$145)-ROW('MAPA ASIENTOS'!$D$2)+1)/(('MAPA ASIENTOS'!$E$2:$E$145="ASIGNABLE")*(COUNTIF($D$1:D181,'MAPA ASIENTOS'!$D$2:$D$145)=0)*(COUNTIF($N$1:N181,'MAPA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82" s="166" t="str">
        <x:f>IF($Q182="","",INDEX(MAESTRO!$A:$A,$Q182))</x:f>
      </x:c>
      <x:c r="F182" s="166" t="str">
        <x:f>IF($Q182="","",INDEX(MAESTRO!$B:$B,$Q182))</x:f>
      </x:c>
      <x:c r="G182" s="166" t="str">
        <x:f>IF($Q182="","",INDEX(MAESTRO!$D:$D,$Q182))</x:f>
      </x:c>
      <x:c r="H182" s="166" t="str">
        <x:f>IF($Q182="","",INDEX(MAESTRO!$E:$E,$Q182))</x:f>
      </x:c>
      <x:c r="I182" s="166" t="str">
        <x:f>IF($Q182="","",INDEX(MAESTRO!$F:$F,$Q182))</x:f>
      </x:c>
      <x:c r="J182" s="165" t="str">
        <x:f>IF($Q182="","",INDEX(MAESTRO!$G:$G,$Q182))</x:f>
      </x:c>
      <x:c r="K182" s="165" t="str">
        <x:f>IF($Q182="","",INDEX(MAESTRO!$L:$L,$Q182))</x:f>
      </x:c>
      <x:c r="L182" s="166" t="str">
        <x:f>IF($Q182="","",INDEX(MAESTRO!$K:$K,$Q182))</x:f>
      </x:c>
      <x:c r="M182" s="165" t="str">
        <x:f>IF($Q182="","",INDEX(MAESTRO!$M:$M,$Q182))</x:f>
      </x:c>
      <x:c r="N182" s="61" t="str">
        <x:f>IF(OR($D182="",$D182="SIN ASIGNAR",$J182=""),"",IF(COUNTIFS('EDECANES AYUDANTES'!$C:$C,$J182,'EDECANES AYUDANTES'!$F:$F,"SI")=0,"",IF(LEFT($D182,1)="D","",IF(COUNTIFS('MAPA ASIENTOS'!$D:$D,CHAR(CODE(LEFT($D182,1))+1)&amp;MID($D182,2,10),'MAPA ASIENTOS'!$E:$E,"ASIGNABLE")&gt;0,CHAR(CODE(LEFT($D182,1))+1)&amp;MID($D182,2,10),""))))</x:f>
      </x:c>
      <x:c r="O182" s="61" t="str">
        <x:f>IF($N182&lt;&gt;"","RESERVADO EDECÁN/AYUDANTE","")</x:f>
      </x:c>
      <x:c r="P182" s="165" t="str">
        <x:f>IF(COUNTIFS('EDECANES AYUDANTES'!$C:$C,$J182,'EDECANES AYUDANTES'!$F:$F,"SI")=0,"",IF($D182="SIN ASIGNAR","Autoridad sin asiento asignado.",IF(LEFT($D182,1)="D","Sin fila posterior disponible.",IF($N182="","Silla posterior no asignable.","Silla posterior reservada automáticamente."))))</x:f>
      </x:c>
      <x:c r="Q182" s="166">
        <x:f>IFERROR(MATCH(ROWS($A$2:A182),MAESTRO!$P:$P,0),"")</x:f>
      </x:c>
    </x:row>
    <x:row r="183" s="115" customFormat="1">
      <x:c r="A183" s="166">
        <x:f>IF($Q183="","",ROWS($A$2:A183))</x:f>
      </x:c>
      <x:c r="B183" s="166" t="str">
        <x:f>IF(OR($D183="",$D183="SIN ASIGNAR"),"",LEFT($D183,1))</x:f>
      </x:c>
      <x:c r="C183" s="166" t="str">
        <x:f>IF(OR($D183="",$D183="SIN ASIGNAR"),"",VALUE(MID($D183,2,10)))</x:f>
      </x:c>
      <x:c r="D183" s="166" t="str">
        <x:f>IF($Q183="","",IF($J183="Cabrera Salazar, Fernando","A25",IF($J183="Mery, Roxana","A26",IFERROR(INDEX('MAPA ASIENTOS'!$D$2:$D$145,AGGREGATE(15,6,(ROW('MAPA ASIENTOS'!$D$2:$D$145)-ROW('MAPA ASIENTOS'!$D$2)+1)/(('MAPA ASIENTOS'!$E$2:$E$145="ASIGNABLE")*(COUNTIF($D$1:D182,'MAPA ASIENTOS'!$D$2:$D$145)=0)*(COUNTIF($N$1:N182,'MAPA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83" s="166" t="str">
        <x:f>IF($Q183="","",INDEX(MAESTRO!$A:$A,$Q183))</x:f>
      </x:c>
      <x:c r="F183" s="166" t="str">
        <x:f>IF($Q183="","",INDEX(MAESTRO!$B:$B,$Q183))</x:f>
      </x:c>
      <x:c r="G183" s="166" t="str">
        <x:f>IF($Q183="","",INDEX(MAESTRO!$D:$D,$Q183))</x:f>
      </x:c>
      <x:c r="H183" s="166" t="str">
        <x:f>IF($Q183="","",INDEX(MAESTRO!$E:$E,$Q183))</x:f>
      </x:c>
      <x:c r="I183" s="166" t="str">
        <x:f>IF($Q183="","",INDEX(MAESTRO!$F:$F,$Q183))</x:f>
      </x:c>
      <x:c r="J183" s="165" t="str">
        <x:f>IF($Q183="","",INDEX(MAESTRO!$G:$G,$Q183))</x:f>
      </x:c>
      <x:c r="K183" s="165" t="str">
        <x:f>IF($Q183="","",INDEX(MAESTRO!$L:$L,$Q183))</x:f>
      </x:c>
      <x:c r="L183" s="166" t="str">
        <x:f>IF($Q183="","",INDEX(MAESTRO!$K:$K,$Q183))</x:f>
      </x:c>
      <x:c r="M183" s="165" t="str">
        <x:f>IF($Q183="","",INDEX(MAESTRO!$M:$M,$Q183))</x:f>
      </x:c>
      <x:c r="N183" s="61" t="str">
        <x:f>IF(OR($D183="",$D183="SIN ASIGNAR",$J183=""),"",IF(COUNTIFS('EDECANES AYUDANTES'!$C:$C,$J183,'EDECANES AYUDANTES'!$F:$F,"SI")=0,"",IF(LEFT($D183,1)="D","",IF(COUNTIFS('MAPA ASIENTOS'!$D:$D,CHAR(CODE(LEFT($D183,1))+1)&amp;MID($D183,2,10),'MAPA ASIENTOS'!$E:$E,"ASIGNABLE")&gt;0,CHAR(CODE(LEFT($D183,1))+1)&amp;MID($D183,2,10),""))))</x:f>
      </x:c>
      <x:c r="O183" s="61" t="str">
        <x:f>IF($N183&lt;&gt;"","RESERVADO EDECÁN/AYUDANTE","")</x:f>
      </x:c>
      <x:c r="P183" s="165" t="str">
        <x:f>IF(COUNTIFS('EDECANES AYUDANTES'!$C:$C,$J183,'EDECANES AYUDANTES'!$F:$F,"SI")=0,"",IF($D183="SIN ASIGNAR","Autoridad sin asiento asignado.",IF(LEFT($D183,1)="D","Sin fila posterior disponible.",IF($N183="","Silla posterior no asignable.","Silla posterior reservada automáticamente."))))</x:f>
      </x:c>
      <x:c r="Q183" s="166">
        <x:f>IFERROR(MATCH(ROWS($A$2:A183),MAESTRO!$P:$P,0),"")</x:f>
      </x:c>
    </x:row>
    <x:row r="184" s="115" customFormat="1">
      <x:c r="A184" s="166">
        <x:f>IF($Q184="","",ROWS($A$2:A184))</x:f>
      </x:c>
      <x:c r="B184" s="166" t="str">
        <x:f>IF(OR($D184="",$D184="SIN ASIGNAR"),"",LEFT($D184,1))</x:f>
      </x:c>
      <x:c r="C184" s="166" t="str">
        <x:f>IF(OR($D184="",$D184="SIN ASIGNAR"),"",VALUE(MID($D184,2,10)))</x:f>
      </x:c>
      <x:c r="D184" s="166" t="str">
        <x:f>IF($Q184="","",IF($J184="Cabrera Salazar, Fernando","A25",IF($J184="Mery, Roxana","A26",IFERROR(INDEX('MAPA ASIENTOS'!$D$2:$D$145,AGGREGATE(15,6,(ROW('MAPA ASIENTOS'!$D$2:$D$145)-ROW('MAPA ASIENTOS'!$D$2)+1)/(('MAPA ASIENTOS'!$E$2:$E$145="ASIGNABLE")*(COUNTIF($D$1:D183,'MAPA ASIENTOS'!$D$2:$D$145)=0)*(COUNTIF($N$1:N183,'MAPA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84" s="166" t="str">
        <x:f>IF($Q184="","",INDEX(MAESTRO!$A:$A,$Q184))</x:f>
      </x:c>
      <x:c r="F184" s="166" t="str">
        <x:f>IF($Q184="","",INDEX(MAESTRO!$B:$B,$Q184))</x:f>
      </x:c>
      <x:c r="G184" s="166" t="str">
        <x:f>IF($Q184="","",INDEX(MAESTRO!$D:$D,$Q184))</x:f>
      </x:c>
      <x:c r="H184" s="166" t="str">
        <x:f>IF($Q184="","",INDEX(MAESTRO!$E:$E,$Q184))</x:f>
      </x:c>
      <x:c r="I184" s="166" t="str">
        <x:f>IF($Q184="","",INDEX(MAESTRO!$F:$F,$Q184))</x:f>
      </x:c>
      <x:c r="J184" s="165" t="str">
        <x:f>IF($Q184="","",INDEX(MAESTRO!$G:$G,$Q184))</x:f>
      </x:c>
      <x:c r="K184" s="165" t="str">
        <x:f>IF($Q184="","",INDEX(MAESTRO!$L:$L,$Q184))</x:f>
      </x:c>
      <x:c r="L184" s="166" t="str">
        <x:f>IF($Q184="","",INDEX(MAESTRO!$K:$K,$Q184))</x:f>
      </x:c>
      <x:c r="M184" s="165" t="str">
        <x:f>IF($Q184="","",INDEX(MAESTRO!$M:$M,$Q184))</x:f>
      </x:c>
      <x:c r="N184" s="61" t="str">
        <x:f>IF(OR($D184="",$D184="SIN ASIGNAR",$J184=""),"",IF(COUNTIFS('EDECANES AYUDANTES'!$C:$C,$J184,'EDECANES AYUDANTES'!$F:$F,"SI")=0,"",IF(LEFT($D184,1)="D","",IF(COUNTIFS('MAPA ASIENTOS'!$D:$D,CHAR(CODE(LEFT($D184,1))+1)&amp;MID($D184,2,10),'MAPA ASIENTOS'!$E:$E,"ASIGNABLE")&gt;0,CHAR(CODE(LEFT($D184,1))+1)&amp;MID($D184,2,10),""))))</x:f>
      </x:c>
      <x:c r="O184" s="61" t="str">
        <x:f>IF($N184&lt;&gt;"","RESERVADO EDECÁN/AYUDANTE","")</x:f>
      </x:c>
      <x:c r="P184" s="165" t="str">
        <x:f>IF(COUNTIFS('EDECANES AYUDANTES'!$C:$C,$J184,'EDECANES AYUDANTES'!$F:$F,"SI")=0,"",IF($D184="SIN ASIGNAR","Autoridad sin asiento asignado.",IF(LEFT($D184,1)="D","Sin fila posterior disponible.",IF($N184="","Silla posterior no asignable.","Silla posterior reservada automáticamente."))))</x:f>
      </x:c>
      <x:c r="Q184" s="166">
        <x:f>IFERROR(MATCH(ROWS($A$2:A184),MAESTRO!$P:$P,0),"")</x:f>
      </x:c>
    </x:row>
    <x:row r="185" s="115" customFormat="1">
      <x:c r="A185" s="166">
        <x:f>IF($Q185="","",ROWS($A$2:A185))</x:f>
      </x:c>
      <x:c r="B185" s="166" t="str">
        <x:f>IF(OR($D185="",$D185="SIN ASIGNAR"),"",LEFT($D185,1))</x:f>
      </x:c>
      <x:c r="C185" s="166" t="str">
        <x:f>IF(OR($D185="",$D185="SIN ASIGNAR"),"",VALUE(MID($D185,2,10)))</x:f>
      </x:c>
      <x:c r="D185" s="166" t="str">
        <x:f>IF($Q185="","",IF($J185="Cabrera Salazar, Fernando","A25",IF($J185="Mery, Roxana","A26",IFERROR(INDEX('MAPA ASIENTOS'!$D$2:$D$145,AGGREGATE(15,6,(ROW('MAPA ASIENTOS'!$D$2:$D$145)-ROW('MAPA ASIENTOS'!$D$2)+1)/(('MAPA ASIENTOS'!$E$2:$E$145="ASIGNABLE")*(COUNTIF($D$1:D184,'MAPA ASIENTOS'!$D$2:$D$145)=0)*(COUNTIF($N$1:N184,'MAPA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85" s="166" t="str">
        <x:f>IF($Q185="","",INDEX(MAESTRO!$A:$A,$Q185))</x:f>
      </x:c>
      <x:c r="F185" s="166" t="str">
        <x:f>IF($Q185="","",INDEX(MAESTRO!$B:$B,$Q185))</x:f>
      </x:c>
      <x:c r="G185" s="166" t="str">
        <x:f>IF($Q185="","",INDEX(MAESTRO!$D:$D,$Q185))</x:f>
      </x:c>
      <x:c r="H185" s="166" t="str">
        <x:f>IF($Q185="","",INDEX(MAESTRO!$E:$E,$Q185))</x:f>
      </x:c>
      <x:c r="I185" s="166" t="str">
        <x:f>IF($Q185="","",INDEX(MAESTRO!$F:$F,$Q185))</x:f>
      </x:c>
      <x:c r="J185" s="165" t="str">
        <x:f>IF($Q185="","",INDEX(MAESTRO!$G:$G,$Q185))</x:f>
      </x:c>
      <x:c r="K185" s="165" t="str">
        <x:f>IF($Q185="","",INDEX(MAESTRO!$L:$L,$Q185))</x:f>
      </x:c>
      <x:c r="L185" s="166" t="str">
        <x:f>IF($Q185="","",INDEX(MAESTRO!$K:$K,$Q185))</x:f>
      </x:c>
      <x:c r="M185" s="165" t="str">
        <x:f>IF($Q185="","",INDEX(MAESTRO!$M:$M,$Q185))</x:f>
      </x:c>
      <x:c r="N185" s="61" t="str">
        <x:f>IF(OR($D185="",$D185="SIN ASIGNAR",$J185=""),"",IF(COUNTIFS('EDECANES AYUDANTES'!$C:$C,$J185,'EDECANES AYUDANTES'!$F:$F,"SI")=0,"",IF(LEFT($D185,1)="D","",IF(COUNTIFS('MAPA ASIENTOS'!$D:$D,CHAR(CODE(LEFT($D185,1))+1)&amp;MID($D185,2,10),'MAPA ASIENTOS'!$E:$E,"ASIGNABLE")&gt;0,CHAR(CODE(LEFT($D185,1))+1)&amp;MID($D185,2,10),""))))</x:f>
      </x:c>
      <x:c r="O185" s="61" t="str">
        <x:f>IF($N185&lt;&gt;"","RESERVADO EDECÁN/AYUDANTE","")</x:f>
      </x:c>
      <x:c r="P185" s="165" t="str">
        <x:f>IF(COUNTIFS('EDECANES AYUDANTES'!$C:$C,$J185,'EDECANES AYUDANTES'!$F:$F,"SI")=0,"",IF($D185="SIN ASIGNAR","Autoridad sin asiento asignado.",IF(LEFT($D185,1)="D","Sin fila posterior disponible.",IF($N185="","Silla posterior no asignable.","Silla posterior reservada automáticamente."))))</x:f>
      </x:c>
      <x:c r="Q185" s="166">
        <x:f>IFERROR(MATCH(ROWS($A$2:A185),MAESTRO!$P:$P,0),"")</x:f>
      </x:c>
    </x:row>
    <x:row r="186" s="115" customFormat="1">
      <x:c r="A186" s="166">
        <x:f>IF($Q186="","",ROWS($A$2:A186))</x:f>
      </x:c>
      <x:c r="B186" s="166" t="str">
        <x:f>IF(OR($D186="",$D186="SIN ASIGNAR"),"",LEFT($D186,1))</x:f>
      </x:c>
      <x:c r="C186" s="166" t="str">
        <x:f>IF(OR($D186="",$D186="SIN ASIGNAR"),"",VALUE(MID($D186,2,10)))</x:f>
      </x:c>
      <x:c r="D186" s="166" t="str">
        <x:f>IF($Q186="","",IF($J186="Cabrera Salazar, Fernando","A25",IF($J186="Mery, Roxana","A26",IFERROR(INDEX('MAPA ASIENTOS'!$D$2:$D$145,AGGREGATE(15,6,(ROW('MAPA ASIENTOS'!$D$2:$D$145)-ROW('MAPA ASIENTOS'!$D$2)+1)/(('MAPA ASIENTOS'!$E$2:$E$145="ASIGNABLE")*(COUNTIF($D$1:D185,'MAPA ASIENTOS'!$D$2:$D$145)=0)*(COUNTIF($N$1:N185,'MAPA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86" s="166" t="str">
        <x:f>IF($Q186="","",INDEX(MAESTRO!$A:$A,$Q186))</x:f>
      </x:c>
      <x:c r="F186" s="166" t="str">
        <x:f>IF($Q186="","",INDEX(MAESTRO!$B:$B,$Q186))</x:f>
      </x:c>
      <x:c r="G186" s="166" t="str">
        <x:f>IF($Q186="","",INDEX(MAESTRO!$D:$D,$Q186))</x:f>
      </x:c>
      <x:c r="H186" s="166" t="str">
        <x:f>IF($Q186="","",INDEX(MAESTRO!$E:$E,$Q186))</x:f>
      </x:c>
      <x:c r="I186" s="166" t="str">
        <x:f>IF($Q186="","",INDEX(MAESTRO!$F:$F,$Q186))</x:f>
      </x:c>
      <x:c r="J186" s="165" t="str">
        <x:f>IF($Q186="","",INDEX(MAESTRO!$G:$G,$Q186))</x:f>
      </x:c>
      <x:c r="K186" s="165" t="str">
        <x:f>IF($Q186="","",INDEX(MAESTRO!$L:$L,$Q186))</x:f>
      </x:c>
      <x:c r="L186" s="166" t="str">
        <x:f>IF($Q186="","",INDEX(MAESTRO!$K:$K,$Q186))</x:f>
      </x:c>
      <x:c r="M186" s="165" t="str">
        <x:f>IF($Q186="","",INDEX(MAESTRO!$M:$M,$Q186))</x:f>
      </x:c>
      <x:c r="N186" s="61" t="str">
        <x:f>IF(OR($D186="",$D186="SIN ASIGNAR",$J186=""),"",IF(COUNTIFS('EDECANES AYUDANTES'!$C:$C,$J186,'EDECANES AYUDANTES'!$F:$F,"SI")=0,"",IF(LEFT($D186,1)="D","",IF(COUNTIFS('MAPA ASIENTOS'!$D:$D,CHAR(CODE(LEFT($D186,1))+1)&amp;MID($D186,2,10),'MAPA ASIENTOS'!$E:$E,"ASIGNABLE")&gt;0,CHAR(CODE(LEFT($D186,1))+1)&amp;MID($D186,2,10),""))))</x:f>
      </x:c>
      <x:c r="O186" s="61" t="str">
        <x:f>IF($N186&lt;&gt;"","RESERVADO EDECÁN/AYUDANTE","")</x:f>
      </x:c>
      <x:c r="P186" s="165" t="str">
        <x:f>IF(COUNTIFS('EDECANES AYUDANTES'!$C:$C,$J186,'EDECANES AYUDANTES'!$F:$F,"SI")=0,"",IF($D186="SIN ASIGNAR","Autoridad sin asiento asignado.",IF(LEFT($D186,1)="D","Sin fila posterior disponible.",IF($N186="","Silla posterior no asignable.","Silla posterior reservada automáticamente."))))</x:f>
      </x:c>
      <x:c r="Q186" s="166">
        <x:f>IFERROR(MATCH(ROWS($A$2:A186),MAESTRO!$P:$P,0),"")</x:f>
      </x:c>
    </x:row>
    <x:row r="187" s="115" customFormat="1">
      <x:c r="A187" s="166">
        <x:f>IF($Q187="","",ROWS($A$2:A187))</x:f>
      </x:c>
      <x:c r="B187" s="166" t="str">
        <x:f>IF(OR($D187="",$D187="SIN ASIGNAR"),"",LEFT($D187,1))</x:f>
      </x:c>
      <x:c r="C187" s="166" t="str">
        <x:f>IF(OR($D187="",$D187="SIN ASIGNAR"),"",VALUE(MID($D187,2,10)))</x:f>
      </x:c>
      <x:c r="D187" s="166" t="str">
        <x:f>IF($Q187="","",IF($J187="Cabrera Salazar, Fernando","A25",IF($J187="Mery, Roxana","A26",IFERROR(INDEX('MAPA ASIENTOS'!$D$2:$D$145,AGGREGATE(15,6,(ROW('MAPA ASIENTOS'!$D$2:$D$145)-ROW('MAPA ASIENTOS'!$D$2)+1)/(('MAPA ASIENTOS'!$E$2:$E$145="ASIGNABLE")*(COUNTIF($D$1:D186,'MAPA ASIENTOS'!$D$2:$D$145)=0)*(COUNTIF($N$1:N186,'MAPA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87" s="166" t="str">
        <x:f>IF($Q187="","",INDEX(MAESTRO!$A:$A,$Q187))</x:f>
      </x:c>
      <x:c r="F187" s="166" t="str">
        <x:f>IF($Q187="","",INDEX(MAESTRO!$B:$B,$Q187))</x:f>
      </x:c>
      <x:c r="G187" s="166" t="str">
        <x:f>IF($Q187="","",INDEX(MAESTRO!$D:$D,$Q187))</x:f>
      </x:c>
      <x:c r="H187" s="166" t="str">
        <x:f>IF($Q187="","",INDEX(MAESTRO!$E:$E,$Q187))</x:f>
      </x:c>
      <x:c r="I187" s="166" t="str">
        <x:f>IF($Q187="","",INDEX(MAESTRO!$F:$F,$Q187))</x:f>
      </x:c>
      <x:c r="J187" s="165" t="str">
        <x:f>IF($Q187="","",INDEX(MAESTRO!$G:$G,$Q187))</x:f>
      </x:c>
      <x:c r="K187" s="165" t="str">
        <x:f>IF($Q187="","",INDEX(MAESTRO!$L:$L,$Q187))</x:f>
      </x:c>
      <x:c r="L187" s="166" t="str">
        <x:f>IF($Q187="","",INDEX(MAESTRO!$K:$K,$Q187))</x:f>
      </x:c>
      <x:c r="M187" s="165" t="str">
        <x:f>IF($Q187="","",INDEX(MAESTRO!$M:$M,$Q187))</x:f>
      </x:c>
      <x:c r="N187" s="61" t="str">
        <x:f>IF(OR($D187="",$D187="SIN ASIGNAR",$J187=""),"",IF(COUNTIFS('EDECANES AYUDANTES'!$C:$C,$J187,'EDECANES AYUDANTES'!$F:$F,"SI")=0,"",IF(LEFT($D187,1)="D","",IF(COUNTIFS('MAPA ASIENTOS'!$D:$D,CHAR(CODE(LEFT($D187,1))+1)&amp;MID($D187,2,10),'MAPA ASIENTOS'!$E:$E,"ASIGNABLE")&gt;0,CHAR(CODE(LEFT($D187,1))+1)&amp;MID($D187,2,10),""))))</x:f>
      </x:c>
      <x:c r="O187" s="61" t="str">
        <x:f>IF($N187&lt;&gt;"","RESERVADO EDECÁN/AYUDANTE","")</x:f>
      </x:c>
      <x:c r="P187" s="165" t="str">
        <x:f>IF(COUNTIFS('EDECANES AYUDANTES'!$C:$C,$J187,'EDECANES AYUDANTES'!$F:$F,"SI")=0,"",IF($D187="SIN ASIGNAR","Autoridad sin asiento asignado.",IF(LEFT($D187,1)="D","Sin fila posterior disponible.",IF($N187="","Silla posterior no asignable.","Silla posterior reservada automáticamente."))))</x:f>
      </x:c>
      <x:c r="Q187" s="166">
        <x:f>IFERROR(MATCH(ROWS($A$2:A187),MAESTRO!$P:$P,0),"")</x:f>
      </x:c>
    </x:row>
    <x:row r="188" s="115" customFormat="1">
      <x:c r="A188" s="166">
        <x:f>IF($Q188="","",ROWS($A$2:A188))</x:f>
      </x:c>
      <x:c r="B188" s="166" t="str">
        <x:f>IF(OR($D188="",$D188="SIN ASIGNAR"),"",LEFT($D188,1))</x:f>
      </x:c>
      <x:c r="C188" s="166" t="str">
        <x:f>IF(OR($D188="",$D188="SIN ASIGNAR"),"",VALUE(MID($D188,2,10)))</x:f>
      </x:c>
      <x:c r="D188" s="166" t="str">
        <x:f>IF($Q188="","",IF($J188="Cabrera Salazar, Fernando","A25",IF($J188="Mery, Roxana","A26",IFERROR(INDEX('MAPA ASIENTOS'!$D$2:$D$145,AGGREGATE(15,6,(ROW('MAPA ASIENTOS'!$D$2:$D$145)-ROW('MAPA ASIENTOS'!$D$2)+1)/(('MAPA ASIENTOS'!$E$2:$E$145="ASIGNABLE")*(COUNTIF($D$1:D187,'MAPA ASIENTOS'!$D$2:$D$145)=0)*(COUNTIF($N$1:N187,'MAPA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88" s="166" t="str">
        <x:f>IF($Q188="","",INDEX(MAESTRO!$A:$A,$Q188))</x:f>
      </x:c>
      <x:c r="F188" s="166" t="str">
        <x:f>IF($Q188="","",INDEX(MAESTRO!$B:$B,$Q188))</x:f>
      </x:c>
      <x:c r="G188" s="166" t="str">
        <x:f>IF($Q188="","",INDEX(MAESTRO!$D:$D,$Q188))</x:f>
      </x:c>
      <x:c r="H188" s="166" t="str">
        <x:f>IF($Q188="","",INDEX(MAESTRO!$E:$E,$Q188))</x:f>
      </x:c>
      <x:c r="I188" s="166" t="str">
        <x:f>IF($Q188="","",INDEX(MAESTRO!$F:$F,$Q188))</x:f>
      </x:c>
      <x:c r="J188" s="165" t="str">
        <x:f>IF($Q188="","",INDEX(MAESTRO!$G:$G,$Q188))</x:f>
      </x:c>
      <x:c r="K188" s="165" t="str">
        <x:f>IF($Q188="","",INDEX(MAESTRO!$L:$L,$Q188))</x:f>
      </x:c>
      <x:c r="L188" s="166" t="str">
        <x:f>IF($Q188="","",INDEX(MAESTRO!$K:$K,$Q188))</x:f>
      </x:c>
      <x:c r="M188" s="165" t="str">
        <x:f>IF($Q188="","",INDEX(MAESTRO!$M:$M,$Q188))</x:f>
      </x:c>
      <x:c r="N188" s="61" t="str">
        <x:f>IF(OR($D188="",$D188="SIN ASIGNAR",$J188=""),"",IF(COUNTIFS('EDECANES AYUDANTES'!$C:$C,$J188,'EDECANES AYUDANTES'!$F:$F,"SI")=0,"",IF(LEFT($D188,1)="D","",IF(COUNTIFS('MAPA ASIENTOS'!$D:$D,CHAR(CODE(LEFT($D188,1))+1)&amp;MID($D188,2,10),'MAPA ASIENTOS'!$E:$E,"ASIGNABLE")&gt;0,CHAR(CODE(LEFT($D188,1))+1)&amp;MID($D188,2,10),""))))</x:f>
      </x:c>
      <x:c r="O188" s="61" t="str">
        <x:f>IF($N188&lt;&gt;"","RESERVADO EDECÁN/AYUDANTE","")</x:f>
      </x:c>
      <x:c r="P188" s="165" t="str">
        <x:f>IF(COUNTIFS('EDECANES AYUDANTES'!$C:$C,$J188,'EDECANES AYUDANTES'!$F:$F,"SI")=0,"",IF($D188="SIN ASIGNAR","Autoridad sin asiento asignado.",IF(LEFT($D188,1)="D","Sin fila posterior disponible.",IF($N188="","Silla posterior no asignable.","Silla posterior reservada automáticamente."))))</x:f>
      </x:c>
      <x:c r="Q188" s="166">
        <x:f>IFERROR(MATCH(ROWS($A$2:A188),MAESTRO!$P:$P,0),"")</x:f>
      </x:c>
    </x:row>
    <x:row r="189" s="115" customFormat="1">
      <x:c r="A189" s="166">
        <x:f>IF($Q189="","",ROWS($A$2:A189))</x:f>
      </x:c>
      <x:c r="B189" s="166" t="str">
        <x:f>IF(OR($D189="",$D189="SIN ASIGNAR"),"",LEFT($D189,1))</x:f>
      </x:c>
      <x:c r="C189" s="166" t="str">
        <x:f>IF(OR($D189="",$D189="SIN ASIGNAR"),"",VALUE(MID($D189,2,10)))</x:f>
      </x:c>
      <x:c r="D189" s="166" t="str">
        <x:f>IF($Q189="","",IF($J189="Cabrera Salazar, Fernando","A25",IF($J189="Mery, Roxana","A26",IFERROR(INDEX('MAPA ASIENTOS'!$D$2:$D$145,AGGREGATE(15,6,(ROW('MAPA ASIENTOS'!$D$2:$D$145)-ROW('MAPA ASIENTOS'!$D$2)+1)/(('MAPA ASIENTOS'!$E$2:$E$145="ASIGNABLE")*(COUNTIF($D$1:D188,'MAPA ASIENTOS'!$D$2:$D$145)=0)*(COUNTIF($N$1:N188,'MAPA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89" s="166" t="str">
        <x:f>IF($Q189="","",INDEX(MAESTRO!$A:$A,$Q189))</x:f>
      </x:c>
      <x:c r="F189" s="166" t="str">
        <x:f>IF($Q189="","",INDEX(MAESTRO!$B:$B,$Q189))</x:f>
      </x:c>
      <x:c r="G189" s="166" t="str">
        <x:f>IF($Q189="","",INDEX(MAESTRO!$D:$D,$Q189))</x:f>
      </x:c>
      <x:c r="H189" s="166" t="str">
        <x:f>IF($Q189="","",INDEX(MAESTRO!$E:$E,$Q189))</x:f>
      </x:c>
      <x:c r="I189" s="166" t="str">
        <x:f>IF($Q189="","",INDEX(MAESTRO!$F:$F,$Q189))</x:f>
      </x:c>
      <x:c r="J189" s="165" t="str">
        <x:f>IF($Q189="","",INDEX(MAESTRO!$G:$G,$Q189))</x:f>
      </x:c>
      <x:c r="K189" s="165" t="str">
        <x:f>IF($Q189="","",INDEX(MAESTRO!$L:$L,$Q189))</x:f>
      </x:c>
      <x:c r="L189" s="166" t="str">
        <x:f>IF($Q189="","",INDEX(MAESTRO!$K:$K,$Q189))</x:f>
      </x:c>
      <x:c r="M189" s="165" t="str">
        <x:f>IF($Q189="","",INDEX(MAESTRO!$M:$M,$Q189))</x:f>
      </x:c>
      <x:c r="N189" s="61" t="str">
        <x:f>IF(OR($D189="",$D189="SIN ASIGNAR",$J189=""),"",IF(COUNTIFS('EDECANES AYUDANTES'!$C:$C,$J189,'EDECANES AYUDANTES'!$F:$F,"SI")=0,"",IF(LEFT($D189,1)="D","",IF(COUNTIFS('MAPA ASIENTOS'!$D:$D,CHAR(CODE(LEFT($D189,1))+1)&amp;MID($D189,2,10),'MAPA ASIENTOS'!$E:$E,"ASIGNABLE")&gt;0,CHAR(CODE(LEFT($D189,1))+1)&amp;MID($D189,2,10),""))))</x:f>
      </x:c>
      <x:c r="O189" s="61" t="str">
        <x:f>IF($N189&lt;&gt;"","RESERVADO EDECÁN/AYUDANTE","")</x:f>
      </x:c>
      <x:c r="P189" s="165" t="str">
        <x:f>IF(COUNTIFS('EDECANES AYUDANTES'!$C:$C,$J189,'EDECANES AYUDANTES'!$F:$F,"SI")=0,"",IF($D189="SIN ASIGNAR","Autoridad sin asiento asignado.",IF(LEFT($D189,1)="D","Sin fila posterior disponible.",IF($N189="","Silla posterior no asignable.","Silla posterior reservada automáticamente."))))</x:f>
      </x:c>
      <x:c r="Q189" s="166">
        <x:f>IFERROR(MATCH(ROWS($A$2:A189),MAESTRO!$P:$P,0),"")</x:f>
      </x:c>
    </x:row>
    <x:row r="190" s="115" customFormat="1">
      <x:c r="A190" s="166">
        <x:f>IF($Q190="","",ROWS($A$2:A190))</x:f>
      </x:c>
      <x:c r="B190" s="166" t="str">
        <x:f>IF(OR($D190="",$D190="SIN ASIGNAR"),"",LEFT($D190,1))</x:f>
      </x:c>
      <x:c r="C190" s="166" t="str">
        <x:f>IF(OR($D190="",$D190="SIN ASIGNAR"),"",VALUE(MID($D190,2,10)))</x:f>
      </x:c>
      <x:c r="D190" s="166" t="str">
        <x:f>IF($Q190="","",IF($J190="Cabrera Salazar, Fernando","A25",IF($J190="Mery, Roxana","A26",IFERROR(INDEX('MAPA ASIENTOS'!$D$2:$D$145,AGGREGATE(15,6,(ROW('MAPA ASIENTOS'!$D$2:$D$145)-ROW('MAPA ASIENTOS'!$D$2)+1)/(('MAPA ASIENTOS'!$E$2:$E$145="ASIGNABLE")*(COUNTIF($D$1:D189,'MAPA ASIENTOS'!$D$2:$D$145)=0)*(COUNTIF($N$1:N189,'MAPA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90" s="166" t="str">
        <x:f>IF($Q190="","",INDEX(MAESTRO!$A:$A,$Q190))</x:f>
      </x:c>
      <x:c r="F190" s="166" t="str">
        <x:f>IF($Q190="","",INDEX(MAESTRO!$B:$B,$Q190))</x:f>
      </x:c>
      <x:c r="G190" s="166" t="str">
        <x:f>IF($Q190="","",INDEX(MAESTRO!$D:$D,$Q190))</x:f>
      </x:c>
      <x:c r="H190" s="166" t="str">
        <x:f>IF($Q190="","",INDEX(MAESTRO!$E:$E,$Q190))</x:f>
      </x:c>
      <x:c r="I190" s="166" t="str">
        <x:f>IF($Q190="","",INDEX(MAESTRO!$F:$F,$Q190))</x:f>
      </x:c>
      <x:c r="J190" s="165" t="str">
        <x:f>IF($Q190="","",INDEX(MAESTRO!$G:$G,$Q190))</x:f>
      </x:c>
      <x:c r="K190" s="165" t="str">
        <x:f>IF($Q190="","",INDEX(MAESTRO!$L:$L,$Q190))</x:f>
      </x:c>
      <x:c r="L190" s="166" t="str">
        <x:f>IF($Q190="","",INDEX(MAESTRO!$K:$K,$Q190))</x:f>
      </x:c>
      <x:c r="M190" s="165" t="str">
        <x:f>IF($Q190="","",INDEX(MAESTRO!$M:$M,$Q190))</x:f>
      </x:c>
      <x:c r="N190" s="61" t="str">
        <x:f>IF(OR($D190="",$D190="SIN ASIGNAR",$J190=""),"",IF(COUNTIFS('EDECANES AYUDANTES'!$C:$C,$J190,'EDECANES AYUDANTES'!$F:$F,"SI")=0,"",IF(LEFT($D190,1)="D","",IF(COUNTIFS('MAPA ASIENTOS'!$D:$D,CHAR(CODE(LEFT($D190,1))+1)&amp;MID($D190,2,10),'MAPA ASIENTOS'!$E:$E,"ASIGNABLE")&gt;0,CHAR(CODE(LEFT($D190,1))+1)&amp;MID($D190,2,10),""))))</x:f>
      </x:c>
      <x:c r="O190" s="61" t="str">
        <x:f>IF($N190&lt;&gt;"","RESERVADO EDECÁN/AYUDANTE","")</x:f>
      </x:c>
      <x:c r="P190" s="165" t="str">
        <x:f>IF(COUNTIFS('EDECANES AYUDANTES'!$C:$C,$J190,'EDECANES AYUDANTES'!$F:$F,"SI")=0,"",IF($D190="SIN ASIGNAR","Autoridad sin asiento asignado.",IF(LEFT($D190,1)="D","Sin fila posterior disponible.",IF($N190="","Silla posterior no asignable.","Silla posterior reservada automáticamente."))))</x:f>
      </x:c>
      <x:c r="Q190" s="166">
        <x:f>IFERROR(MATCH(ROWS($A$2:A190),MAESTRO!$P:$P,0),"")</x:f>
      </x:c>
    </x:row>
    <x:row r="191" s="115" customFormat="1">
      <x:c r="A191" s="166">
        <x:f>IF($Q191="","",ROWS($A$2:A191))</x:f>
      </x:c>
      <x:c r="B191" s="166" t="str">
        <x:f>IF(OR($D191="",$D191="SIN ASIGNAR"),"",LEFT($D191,1))</x:f>
      </x:c>
      <x:c r="C191" s="166" t="str">
        <x:f>IF(OR($D191="",$D191="SIN ASIGNAR"),"",VALUE(MID($D191,2,10)))</x:f>
      </x:c>
      <x:c r="D191" s="166" t="str">
        <x:f>IF($Q191="","",IF($J191="Cabrera Salazar, Fernando","A25",IF($J191="Mery, Roxana","A26",IFERROR(INDEX('MAPA ASIENTOS'!$D$2:$D$145,AGGREGATE(15,6,(ROW('MAPA ASIENTOS'!$D$2:$D$145)-ROW('MAPA ASIENTOS'!$D$2)+1)/(('MAPA ASIENTOS'!$E$2:$E$145="ASIGNABLE")*(COUNTIF($D$1:D190,'MAPA ASIENTOS'!$D$2:$D$145)=0)*(COUNTIF($N$1:N190,'MAPA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91" s="166" t="str">
        <x:f>IF($Q191="","",INDEX(MAESTRO!$A:$A,$Q191))</x:f>
      </x:c>
      <x:c r="F191" s="166" t="str">
        <x:f>IF($Q191="","",INDEX(MAESTRO!$B:$B,$Q191))</x:f>
      </x:c>
      <x:c r="G191" s="166" t="str">
        <x:f>IF($Q191="","",INDEX(MAESTRO!$D:$D,$Q191))</x:f>
      </x:c>
      <x:c r="H191" s="166" t="str">
        <x:f>IF($Q191="","",INDEX(MAESTRO!$E:$E,$Q191))</x:f>
      </x:c>
      <x:c r="I191" s="166" t="str">
        <x:f>IF($Q191="","",INDEX(MAESTRO!$F:$F,$Q191))</x:f>
      </x:c>
      <x:c r="J191" s="165" t="str">
        <x:f>IF($Q191="","",INDEX(MAESTRO!$G:$G,$Q191))</x:f>
      </x:c>
      <x:c r="K191" s="165" t="str">
        <x:f>IF($Q191="","",INDEX(MAESTRO!$L:$L,$Q191))</x:f>
      </x:c>
      <x:c r="L191" s="166" t="str">
        <x:f>IF($Q191="","",INDEX(MAESTRO!$K:$K,$Q191))</x:f>
      </x:c>
      <x:c r="M191" s="165" t="str">
        <x:f>IF($Q191="","",INDEX(MAESTRO!$M:$M,$Q191))</x:f>
      </x:c>
      <x:c r="N191" s="61" t="str">
        <x:f>IF(OR($D191="",$D191="SIN ASIGNAR",$J191=""),"",IF(COUNTIFS('EDECANES AYUDANTES'!$C:$C,$J191,'EDECANES AYUDANTES'!$F:$F,"SI")=0,"",IF(LEFT($D191,1)="D","",IF(COUNTIFS('MAPA ASIENTOS'!$D:$D,CHAR(CODE(LEFT($D191,1))+1)&amp;MID($D191,2,10),'MAPA ASIENTOS'!$E:$E,"ASIGNABLE")&gt;0,CHAR(CODE(LEFT($D191,1))+1)&amp;MID($D191,2,10),""))))</x:f>
      </x:c>
      <x:c r="O191" s="61" t="str">
        <x:f>IF($N191&lt;&gt;"","RESERVADO EDECÁN/AYUDANTE","")</x:f>
      </x:c>
      <x:c r="P191" s="165" t="str">
        <x:f>IF(COUNTIFS('EDECANES AYUDANTES'!$C:$C,$J191,'EDECANES AYUDANTES'!$F:$F,"SI")=0,"",IF($D191="SIN ASIGNAR","Autoridad sin asiento asignado.",IF(LEFT($D191,1)="D","Sin fila posterior disponible.",IF($N191="","Silla posterior no asignable.","Silla posterior reservada automáticamente."))))</x:f>
      </x:c>
      <x:c r="Q191" s="166">
        <x:f>IFERROR(MATCH(ROWS($A$2:A191),MAESTRO!$P:$P,0),"")</x:f>
      </x:c>
    </x:row>
    <x:row r="192" s="115" customFormat="1">
      <x:c r="A192" s="166">
        <x:f>IF($Q192="","",ROWS($A$2:A192))</x:f>
      </x:c>
      <x:c r="B192" s="166" t="str">
        <x:f>IF(OR($D192="",$D192="SIN ASIGNAR"),"",LEFT($D192,1))</x:f>
      </x:c>
      <x:c r="C192" s="166" t="str">
        <x:f>IF(OR($D192="",$D192="SIN ASIGNAR"),"",VALUE(MID($D192,2,10)))</x:f>
      </x:c>
      <x:c r="D192" s="166" t="str">
        <x:f>IF($Q192="","",IF($J192="Cabrera Salazar, Fernando","A25",IF($J192="Mery, Roxana","A26",IFERROR(INDEX('MAPA ASIENTOS'!$D$2:$D$145,AGGREGATE(15,6,(ROW('MAPA ASIENTOS'!$D$2:$D$145)-ROW('MAPA ASIENTOS'!$D$2)+1)/(('MAPA ASIENTOS'!$E$2:$E$145="ASIGNABLE")*(COUNTIF($D$1:D191,'MAPA ASIENTOS'!$D$2:$D$145)=0)*(COUNTIF($N$1:N191,'MAPA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92" s="166" t="str">
        <x:f>IF($Q192="","",INDEX(MAESTRO!$A:$A,$Q192))</x:f>
      </x:c>
      <x:c r="F192" s="166" t="str">
        <x:f>IF($Q192="","",INDEX(MAESTRO!$B:$B,$Q192))</x:f>
      </x:c>
      <x:c r="G192" s="166" t="str">
        <x:f>IF($Q192="","",INDEX(MAESTRO!$D:$D,$Q192))</x:f>
      </x:c>
      <x:c r="H192" s="166" t="str">
        <x:f>IF($Q192="","",INDEX(MAESTRO!$E:$E,$Q192))</x:f>
      </x:c>
      <x:c r="I192" s="166" t="str">
        <x:f>IF($Q192="","",INDEX(MAESTRO!$F:$F,$Q192))</x:f>
      </x:c>
      <x:c r="J192" s="165" t="str">
        <x:f>IF($Q192="","",INDEX(MAESTRO!$G:$G,$Q192))</x:f>
      </x:c>
      <x:c r="K192" s="165" t="str">
        <x:f>IF($Q192="","",INDEX(MAESTRO!$L:$L,$Q192))</x:f>
      </x:c>
      <x:c r="L192" s="166" t="str">
        <x:f>IF($Q192="","",INDEX(MAESTRO!$K:$K,$Q192))</x:f>
      </x:c>
      <x:c r="M192" s="165" t="str">
        <x:f>IF($Q192="","",INDEX(MAESTRO!$M:$M,$Q192))</x:f>
      </x:c>
      <x:c r="N192" s="61" t="str">
        <x:f>IF(OR($D192="",$D192="SIN ASIGNAR",$J192=""),"",IF(COUNTIFS('EDECANES AYUDANTES'!$C:$C,$J192,'EDECANES AYUDANTES'!$F:$F,"SI")=0,"",IF(LEFT($D192,1)="D","",IF(COUNTIFS('MAPA ASIENTOS'!$D:$D,CHAR(CODE(LEFT($D192,1))+1)&amp;MID($D192,2,10),'MAPA ASIENTOS'!$E:$E,"ASIGNABLE")&gt;0,CHAR(CODE(LEFT($D192,1))+1)&amp;MID($D192,2,10),""))))</x:f>
      </x:c>
      <x:c r="O192" s="61" t="str">
        <x:f>IF($N192&lt;&gt;"","RESERVADO EDECÁN/AYUDANTE","")</x:f>
      </x:c>
      <x:c r="P192" s="165" t="str">
        <x:f>IF(COUNTIFS('EDECANES AYUDANTES'!$C:$C,$J192,'EDECANES AYUDANTES'!$F:$F,"SI")=0,"",IF($D192="SIN ASIGNAR","Autoridad sin asiento asignado.",IF(LEFT($D192,1)="D","Sin fila posterior disponible.",IF($N192="","Silla posterior no asignable.","Silla posterior reservada automáticamente."))))</x:f>
      </x:c>
      <x:c r="Q192" s="166">
        <x:f>IFERROR(MATCH(ROWS($A$2:A192),MAESTRO!$P:$P,0),"")</x:f>
      </x:c>
    </x:row>
    <x:row r="193" s="115" customFormat="1">
      <x:c r="A193" s="166">
        <x:f>IF($Q193="","",ROWS($A$2:A193))</x:f>
      </x:c>
      <x:c r="B193" s="166" t="str">
        <x:f>IF(OR($D193="",$D193="SIN ASIGNAR"),"",LEFT($D193,1))</x:f>
      </x:c>
      <x:c r="C193" s="166" t="str">
        <x:f>IF(OR($D193="",$D193="SIN ASIGNAR"),"",VALUE(MID($D193,2,10)))</x:f>
      </x:c>
      <x:c r="D193" s="166" t="str">
        <x:f>IF($Q193="","",IF($J193="Cabrera Salazar, Fernando","A25",IF($J193="Mery, Roxana","A26",IFERROR(INDEX('MAPA ASIENTOS'!$D$2:$D$145,AGGREGATE(15,6,(ROW('MAPA ASIENTOS'!$D$2:$D$145)-ROW('MAPA ASIENTOS'!$D$2)+1)/(('MAPA ASIENTOS'!$E$2:$E$145="ASIGNABLE")*(COUNTIF($D$1:D192,'MAPA ASIENTOS'!$D$2:$D$145)=0)*(COUNTIF($N$1:N192,'MAPA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93" s="166" t="str">
        <x:f>IF($Q193="","",INDEX(MAESTRO!$A:$A,$Q193))</x:f>
      </x:c>
      <x:c r="F193" s="166" t="str">
        <x:f>IF($Q193="","",INDEX(MAESTRO!$B:$B,$Q193))</x:f>
      </x:c>
      <x:c r="G193" s="166" t="str">
        <x:f>IF($Q193="","",INDEX(MAESTRO!$D:$D,$Q193))</x:f>
      </x:c>
      <x:c r="H193" s="166" t="str">
        <x:f>IF($Q193="","",INDEX(MAESTRO!$E:$E,$Q193))</x:f>
      </x:c>
      <x:c r="I193" s="166" t="str">
        <x:f>IF($Q193="","",INDEX(MAESTRO!$F:$F,$Q193))</x:f>
      </x:c>
      <x:c r="J193" s="165" t="str">
        <x:f>IF($Q193="","",INDEX(MAESTRO!$G:$G,$Q193))</x:f>
      </x:c>
      <x:c r="K193" s="165" t="str">
        <x:f>IF($Q193="","",INDEX(MAESTRO!$L:$L,$Q193))</x:f>
      </x:c>
      <x:c r="L193" s="166" t="str">
        <x:f>IF($Q193="","",INDEX(MAESTRO!$K:$K,$Q193))</x:f>
      </x:c>
      <x:c r="M193" s="165" t="str">
        <x:f>IF($Q193="","",INDEX(MAESTRO!$M:$M,$Q193))</x:f>
      </x:c>
      <x:c r="N193" s="61" t="str">
        <x:f>IF(OR($D193="",$D193="SIN ASIGNAR",$J193=""),"",IF(COUNTIFS('EDECANES AYUDANTES'!$C:$C,$J193,'EDECANES AYUDANTES'!$F:$F,"SI")=0,"",IF(LEFT($D193,1)="D","",IF(COUNTIFS('MAPA ASIENTOS'!$D:$D,CHAR(CODE(LEFT($D193,1))+1)&amp;MID($D193,2,10),'MAPA ASIENTOS'!$E:$E,"ASIGNABLE")&gt;0,CHAR(CODE(LEFT($D193,1))+1)&amp;MID($D193,2,10),""))))</x:f>
      </x:c>
      <x:c r="O193" s="61" t="str">
        <x:f>IF($N193&lt;&gt;"","RESERVADO EDECÁN/AYUDANTE","")</x:f>
      </x:c>
      <x:c r="P193" s="165" t="str">
        <x:f>IF(COUNTIFS('EDECANES AYUDANTES'!$C:$C,$J193,'EDECANES AYUDANTES'!$F:$F,"SI")=0,"",IF($D193="SIN ASIGNAR","Autoridad sin asiento asignado.",IF(LEFT($D193,1)="D","Sin fila posterior disponible.",IF($N193="","Silla posterior no asignable.","Silla posterior reservada automáticamente."))))</x:f>
      </x:c>
      <x:c r="Q193" s="166">
        <x:f>IFERROR(MATCH(ROWS($A$2:A193),MAESTRO!$P:$P,0),"")</x:f>
      </x:c>
    </x:row>
    <x:row r="194" s="115" customFormat="1">
      <x:c r="A194" s="166">
        <x:f>IF($Q194="","",ROWS($A$2:A194))</x:f>
      </x:c>
      <x:c r="B194" s="166" t="str">
        <x:f>IF(OR($D194="",$D194="SIN ASIGNAR"),"",LEFT($D194,1))</x:f>
      </x:c>
      <x:c r="C194" s="166" t="str">
        <x:f>IF(OR($D194="",$D194="SIN ASIGNAR"),"",VALUE(MID($D194,2,10)))</x:f>
      </x:c>
      <x:c r="D194" s="166" t="str">
        <x:f>IF($Q194="","",IF($J194="Cabrera Salazar, Fernando","A25",IF($J194="Mery, Roxana","A26",IFERROR(INDEX('MAPA ASIENTOS'!$D$2:$D$145,AGGREGATE(15,6,(ROW('MAPA ASIENTOS'!$D$2:$D$145)-ROW('MAPA ASIENTOS'!$D$2)+1)/(('MAPA ASIENTOS'!$E$2:$E$145="ASIGNABLE")*(COUNTIF($D$1:D193,'MAPA ASIENTOS'!$D$2:$D$145)=0)*(COUNTIF($N$1:N193,'MAPA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94" s="166" t="str">
        <x:f>IF($Q194="","",INDEX(MAESTRO!$A:$A,$Q194))</x:f>
      </x:c>
      <x:c r="F194" s="166" t="str">
        <x:f>IF($Q194="","",INDEX(MAESTRO!$B:$B,$Q194))</x:f>
      </x:c>
      <x:c r="G194" s="166" t="str">
        <x:f>IF($Q194="","",INDEX(MAESTRO!$D:$D,$Q194))</x:f>
      </x:c>
      <x:c r="H194" s="166" t="str">
        <x:f>IF($Q194="","",INDEX(MAESTRO!$E:$E,$Q194))</x:f>
      </x:c>
      <x:c r="I194" s="166" t="str">
        <x:f>IF($Q194="","",INDEX(MAESTRO!$F:$F,$Q194))</x:f>
      </x:c>
      <x:c r="J194" s="165" t="str">
        <x:f>IF($Q194="","",INDEX(MAESTRO!$G:$G,$Q194))</x:f>
      </x:c>
      <x:c r="K194" s="165" t="str">
        <x:f>IF($Q194="","",INDEX(MAESTRO!$L:$L,$Q194))</x:f>
      </x:c>
      <x:c r="L194" s="166" t="str">
        <x:f>IF($Q194="","",INDEX(MAESTRO!$K:$K,$Q194))</x:f>
      </x:c>
      <x:c r="M194" s="165" t="str">
        <x:f>IF($Q194="","",INDEX(MAESTRO!$M:$M,$Q194))</x:f>
      </x:c>
      <x:c r="N194" s="61" t="str">
        <x:f>IF(OR($D194="",$D194="SIN ASIGNAR",$J194=""),"",IF(COUNTIFS('EDECANES AYUDANTES'!$C:$C,$J194,'EDECANES AYUDANTES'!$F:$F,"SI")=0,"",IF(LEFT($D194,1)="D","",IF(COUNTIFS('MAPA ASIENTOS'!$D:$D,CHAR(CODE(LEFT($D194,1))+1)&amp;MID($D194,2,10),'MAPA ASIENTOS'!$E:$E,"ASIGNABLE")&gt;0,CHAR(CODE(LEFT($D194,1))+1)&amp;MID($D194,2,10),""))))</x:f>
      </x:c>
      <x:c r="O194" s="61" t="str">
        <x:f>IF($N194&lt;&gt;"","RESERVADO EDECÁN/AYUDANTE","")</x:f>
      </x:c>
      <x:c r="P194" s="165" t="str">
        <x:f>IF(COUNTIFS('EDECANES AYUDANTES'!$C:$C,$J194,'EDECANES AYUDANTES'!$F:$F,"SI")=0,"",IF($D194="SIN ASIGNAR","Autoridad sin asiento asignado.",IF(LEFT($D194,1)="D","Sin fila posterior disponible.",IF($N194="","Silla posterior no asignable.","Silla posterior reservada automáticamente."))))</x:f>
      </x:c>
      <x:c r="Q194" s="166">
        <x:f>IFERROR(MATCH(ROWS($A$2:A194),MAESTRO!$P:$P,0),"")</x:f>
      </x:c>
    </x:row>
    <x:row r="195" s="115" customFormat="1">
      <x:c r="A195" s="166">
        <x:f>IF($Q195="","",ROWS($A$2:A195))</x:f>
      </x:c>
      <x:c r="B195" s="166" t="str">
        <x:f>IF(OR($D195="",$D195="SIN ASIGNAR"),"",LEFT($D195,1))</x:f>
      </x:c>
      <x:c r="C195" s="166" t="str">
        <x:f>IF(OR($D195="",$D195="SIN ASIGNAR"),"",VALUE(MID($D195,2,10)))</x:f>
      </x:c>
      <x:c r="D195" s="166" t="str">
        <x:f>IF($Q195="","",IF($J195="Cabrera Salazar, Fernando","A25",IF($J195="Mery, Roxana","A26",IFERROR(INDEX('MAPA ASIENTOS'!$D$2:$D$145,AGGREGATE(15,6,(ROW('MAPA ASIENTOS'!$D$2:$D$145)-ROW('MAPA ASIENTOS'!$D$2)+1)/(('MAPA ASIENTOS'!$E$2:$E$145="ASIGNABLE")*(COUNTIF($D$1:D194,'MAPA ASIENTOS'!$D$2:$D$145)=0)*(COUNTIF($N$1:N194,'MAPA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95" s="166" t="str">
        <x:f>IF($Q195="","",INDEX(MAESTRO!$A:$A,$Q195))</x:f>
      </x:c>
      <x:c r="F195" s="166" t="str">
        <x:f>IF($Q195="","",INDEX(MAESTRO!$B:$B,$Q195))</x:f>
      </x:c>
      <x:c r="G195" s="166" t="str">
        <x:f>IF($Q195="","",INDEX(MAESTRO!$D:$D,$Q195))</x:f>
      </x:c>
      <x:c r="H195" s="166" t="str">
        <x:f>IF($Q195="","",INDEX(MAESTRO!$E:$E,$Q195))</x:f>
      </x:c>
      <x:c r="I195" s="166" t="str">
        <x:f>IF($Q195="","",INDEX(MAESTRO!$F:$F,$Q195))</x:f>
      </x:c>
      <x:c r="J195" s="165" t="str">
        <x:f>IF($Q195="","",INDEX(MAESTRO!$G:$G,$Q195))</x:f>
      </x:c>
      <x:c r="K195" s="165" t="str">
        <x:f>IF($Q195="","",INDEX(MAESTRO!$L:$L,$Q195))</x:f>
      </x:c>
      <x:c r="L195" s="166" t="str">
        <x:f>IF($Q195="","",INDEX(MAESTRO!$K:$K,$Q195))</x:f>
      </x:c>
      <x:c r="M195" s="165" t="str">
        <x:f>IF($Q195="","",INDEX(MAESTRO!$M:$M,$Q195))</x:f>
      </x:c>
      <x:c r="N195" s="61" t="str">
        <x:f>IF(OR($D195="",$D195="SIN ASIGNAR",$J195=""),"",IF(COUNTIFS('EDECANES AYUDANTES'!$C:$C,$J195,'EDECANES AYUDANTES'!$F:$F,"SI")=0,"",IF(LEFT($D195,1)="D","",IF(COUNTIFS('MAPA ASIENTOS'!$D:$D,CHAR(CODE(LEFT($D195,1))+1)&amp;MID($D195,2,10),'MAPA ASIENTOS'!$E:$E,"ASIGNABLE")&gt;0,CHAR(CODE(LEFT($D195,1))+1)&amp;MID($D195,2,10),""))))</x:f>
      </x:c>
      <x:c r="O195" s="61" t="str">
        <x:f>IF($N195&lt;&gt;"","RESERVADO EDECÁN/AYUDANTE","")</x:f>
      </x:c>
      <x:c r="P195" s="165" t="str">
        <x:f>IF(COUNTIFS('EDECANES AYUDANTES'!$C:$C,$J195,'EDECANES AYUDANTES'!$F:$F,"SI")=0,"",IF($D195="SIN ASIGNAR","Autoridad sin asiento asignado.",IF(LEFT($D195,1)="D","Sin fila posterior disponible.",IF($N195="","Silla posterior no asignable.","Silla posterior reservada automáticamente."))))</x:f>
      </x:c>
      <x:c r="Q195" s="166">
        <x:f>IFERROR(MATCH(ROWS($A$2:A195),MAESTRO!$P:$P,0),"")</x:f>
      </x:c>
    </x:row>
    <x:row r="196" s="115" customFormat="1">
      <x:c r="A196" s="166">
        <x:f>IF($Q196="","",ROWS($A$2:A196))</x:f>
      </x:c>
      <x:c r="B196" s="166" t="str">
        <x:f>IF(OR($D196="",$D196="SIN ASIGNAR"),"",LEFT($D196,1))</x:f>
      </x:c>
      <x:c r="C196" s="166" t="str">
        <x:f>IF(OR($D196="",$D196="SIN ASIGNAR"),"",VALUE(MID($D196,2,10)))</x:f>
      </x:c>
      <x:c r="D196" s="166" t="str">
        <x:f>IF($Q196="","",IF($J196="Cabrera Salazar, Fernando","A25",IF($J196="Mery, Roxana","A26",IFERROR(INDEX('MAPA ASIENTOS'!$D$2:$D$145,AGGREGATE(15,6,(ROW('MAPA ASIENTOS'!$D$2:$D$145)-ROW('MAPA ASIENTOS'!$D$2)+1)/(('MAPA ASIENTOS'!$E$2:$E$145="ASIGNABLE")*(COUNTIF($D$1:D195,'MAPA ASIENTOS'!$D$2:$D$145)=0)*(COUNTIF($N$1:N195,'MAPA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96" s="166" t="str">
        <x:f>IF($Q196="","",INDEX(MAESTRO!$A:$A,$Q196))</x:f>
      </x:c>
      <x:c r="F196" s="166" t="str">
        <x:f>IF($Q196="","",INDEX(MAESTRO!$B:$B,$Q196))</x:f>
      </x:c>
      <x:c r="G196" s="166" t="str">
        <x:f>IF($Q196="","",INDEX(MAESTRO!$D:$D,$Q196))</x:f>
      </x:c>
      <x:c r="H196" s="166" t="str">
        <x:f>IF($Q196="","",INDEX(MAESTRO!$E:$E,$Q196))</x:f>
      </x:c>
      <x:c r="I196" s="166" t="str">
        <x:f>IF($Q196="","",INDEX(MAESTRO!$F:$F,$Q196))</x:f>
      </x:c>
      <x:c r="J196" s="165" t="str">
        <x:f>IF($Q196="","",INDEX(MAESTRO!$G:$G,$Q196))</x:f>
      </x:c>
      <x:c r="K196" s="165" t="str">
        <x:f>IF($Q196="","",INDEX(MAESTRO!$L:$L,$Q196))</x:f>
      </x:c>
      <x:c r="L196" s="166" t="str">
        <x:f>IF($Q196="","",INDEX(MAESTRO!$K:$K,$Q196))</x:f>
      </x:c>
      <x:c r="M196" s="165" t="str">
        <x:f>IF($Q196="","",INDEX(MAESTRO!$M:$M,$Q196))</x:f>
      </x:c>
      <x:c r="N196" s="61" t="str">
        <x:f>IF(OR($D196="",$D196="SIN ASIGNAR",$J196=""),"",IF(COUNTIFS('EDECANES AYUDANTES'!$C:$C,$J196,'EDECANES AYUDANTES'!$F:$F,"SI")=0,"",IF(LEFT($D196,1)="D","",IF(COUNTIFS('MAPA ASIENTOS'!$D:$D,CHAR(CODE(LEFT($D196,1))+1)&amp;MID($D196,2,10),'MAPA ASIENTOS'!$E:$E,"ASIGNABLE")&gt;0,CHAR(CODE(LEFT($D196,1))+1)&amp;MID($D196,2,10),""))))</x:f>
      </x:c>
      <x:c r="O196" s="61" t="str">
        <x:f>IF($N196&lt;&gt;"","RESERVADO EDECÁN/AYUDANTE","")</x:f>
      </x:c>
      <x:c r="P196" s="165" t="str">
        <x:f>IF(COUNTIFS('EDECANES AYUDANTES'!$C:$C,$J196,'EDECANES AYUDANTES'!$F:$F,"SI")=0,"",IF($D196="SIN ASIGNAR","Autoridad sin asiento asignado.",IF(LEFT($D196,1)="D","Sin fila posterior disponible.",IF($N196="","Silla posterior no asignable.","Silla posterior reservada automáticamente."))))</x:f>
      </x:c>
      <x:c r="Q196" s="166">
        <x:f>IFERROR(MATCH(ROWS($A$2:A196),MAESTRO!$P:$P,0),"")</x:f>
      </x:c>
    </x:row>
    <x:row r="197" s="115" customFormat="1">
      <x:c r="A197" s="166">
        <x:f>IF($Q197="","",ROWS($A$2:A197))</x:f>
      </x:c>
      <x:c r="B197" s="166" t="str">
        <x:f>IF(OR($D197="",$D197="SIN ASIGNAR"),"",LEFT($D197,1))</x:f>
      </x:c>
      <x:c r="C197" s="166" t="str">
        <x:f>IF(OR($D197="",$D197="SIN ASIGNAR"),"",VALUE(MID($D197,2,10)))</x:f>
      </x:c>
      <x:c r="D197" s="166" t="str">
        <x:f>IF($Q197="","",IF($J197="Cabrera Salazar, Fernando","A25",IF($J197="Mery, Roxana","A26",IFERROR(INDEX('MAPA ASIENTOS'!$D$2:$D$145,AGGREGATE(15,6,(ROW('MAPA ASIENTOS'!$D$2:$D$145)-ROW('MAPA ASIENTOS'!$D$2)+1)/(('MAPA ASIENTOS'!$E$2:$E$145="ASIGNABLE")*(COUNTIF($D$1:D196,'MAPA ASIENTOS'!$D$2:$D$145)=0)*(COUNTIF($N$1:N196,'MAPA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97" s="166" t="str">
        <x:f>IF($Q197="","",INDEX(MAESTRO!$A:$A,$Q197))</x:f>
      </x:c>
      <x:c r="F197" s="166" t="str">
        <x:f>IF($Q197="","",INDEX(MAESTRO!$B:$B,$Q197))</x:f>
      </x:c>
      <x:c r="G197" s="166" t="str">
        <x:f>IF($Q197="","",INDEX(MAESTRO!$D:$D,$Q197))</x:f>
      </x:c>
      <x:c r="H197" s="166" t="str">
        <x:f>IF($Q197="","",INDEX(MAESTRO!$E:$E,$Q197))</x:f>
      </x:c>
      <x:c r="I197" s="166" t="str">
        <x:f>IF($Q197="","",INDEX(MAESTRO!$F:$F,$Q197))</x:f>
      </x:c>
      <x:c r="J197" s="165" t="str">
        <x:f>IF($Q197="","",INDEX(MAESTRO!$G:$G,$Q197))</x:f>
      </x:c>
      <x:c r="K197" s="165" t="str">
        <x:f>IF($Q197="","",INDEX(MAESTRO!$L:$L,$Q197))</x:f>
      </x:c>
      <x:c r="L197" s="166" t="str">
        <x:f>IF($Q197="","",INDEX(MAESTRO!$K:$K,$Q197))</x:f>
      </x:c>
      <x:c r="M197" s="165" t="str">
        <x:f>IF($Q197="","",INDEX(MAESTRO!$M:$M,$Q197))</x:f>
      </x:c>
      <x:c r="N197" s="61" t="str">
        <x:f>IF(OR($D197="",$D197="SIN ASIGNAR",$J197=""),"",IF(COUNTIFS('EDECANES AYUDANTES'!$C:$C,$J197,'EDECANES AYUDANTES'!$F:$F,"SI")=0,"",IF(LEFT($D197,1)="D","",IF(COUNTIFS('MAPA ASIENTOS'!$D:$D,CHAR(CODE(LEFT($D197,1))+1)&amp;MID($D197,2,10),'MAPA ASIENTOS'!$E:$E,"ASIGNABLE")&gt;0,CHAR(CODE(LEFT($D197,1))+1)&amp;MID($D197,2,10),""))))</x:f>
      </x:c>
      <x:c r="O197" s="61" t="str">
        <x:f>IF($N197&lt;&gt;"","RESERVADO EDECÁN/AYUDANTE","")</x:f>
      </x:c>
      <x:c r="P197" s="165" t="str">
        <x:f>IF(COUNTIFS('EDECANES AYUDANTES'!$C:$C,$J197,'EDECANES AYUDANTES'!$F:$F,"SI")=0,"",IF($D197="SIN ASIGNAR","Autoridad sin asiento asignado.",IF(LEFT($D197,1)="D","Sin fila posterior disponible.",IF($N197="","Silla posterior no asignable.","Silla posterior reservada automáticamente."))))</x:f>
      </x:c>
      <x:c r="Q197" s="166">
        <x:f>IFERROR(MATCH(ROWS($A$2:A197),MAESTRO!$P:$P,0),"")</x:f>
      </x:c>
    </x:row>
    <x:row r="198" s="115" customFormat="1">
      <x:c r="A198" s="166">
        <x:f>IF($Q198="","",ROWS($A$2:A198))</x:f>
      </x:c>
      <x:c r="B198" s="166" t="str">
        <x:f>IF(OR($D198="",$D198="SIN ASIGNAR"),"",LEFT($D198,1))</x:f>
      </x:c>
      <x:c r="C198" s="166" t="str">
        <x:f>IF(OR($D198="",$D198="SIN ASIGNAR"),"",VALUE(MID($D198,2,10)))</x:f>
      </x:c>
      <x:c r="D198" s="166" t="str">
        <x:f>IF($Q198="","",IF($J198="Cabrera Salazar, Fernando","A25",IF($J198="Mery, Roxana","A26",IFERROR(INDEX('MAPA ASIENTOS'!$D$2:$D$145,AGGREGATE(15,6,(ROW('MAPA ASIENTOS'!$D$2:$D$145)-ROW('MAPA ASIENTOS'!$D$2)+1)/(('MAPA ASIENTOS'!$E$2:$E$145="ASIGNABLE")*(COUNTIF($D$1:D197,'MAPA ASIENTOS'!$D$2:$D$145)=0)*(COUNTIF($N$1:N197,'MAPA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98" s="166" t="str">
        <x:f>IF($Q198="","",INDEX(MAESTRO!$A:$A,$Q198))</x:f>
      </x:c>
      <x:c r="F198" s="166" t="str">
        <x:f>IF($Q198="","",INDEX(MAESTRO!$B:$B,$Q198))</x:f>
      </x:c>
      <x:c r="G198" s="166" t="str">
        <x:f>IF($Q198="","",INDEX(MAESTRO!$D:$D,$Q198))</x:f>
      </x:c>
      <x:c r="H198" s="166" t="str">
        <x:f>IF($Q198="","",INDEX(MAESTRO!$E:$E,$Q198))</x:f>
      </x:c>
      <x:c r="I198" s="166" t="str">
        <x:f>IF($Q198="","",INDEX(MAESTRO!$F:$F,$Q198))</x:f>
      </x:c>
      <x:c r="J198" s="165" t="str">
        <x:f>IF($Q198="","",INDEX(MAESTRO!$G:$G,$Q198))</x:f>
      </x:c>
      <x:c r="K198" s="165" t="str">
        <x:f>IF($Q198="","",INDEX(MAESTRO!$L:$L,$Q198))</x:f>
      </x:c>
      <x:c r="L198" s="166" t="str">
        <x:f>IF($Q198="","",INDEX(MAESTRO!$K:$K,$Q198))</x:f>
      </x:c>
      <x:c r="M198" s="165" t="str">
        <x:f>IF($Q198="","",INDEX(MAESTRO!$M:$M,$Q198))</x:f>
      </x:c>
      <x:c r="N198" s="61" t="str">
        <x:f>IF(OR($D198="",$D198="SIN ASIGNAR",$J198=""),"",IF(COUNTIFS('EDECANES AYUDANTES'!$C:$C,$J198,'EDECANES AYUDANTES'!$F:$F,"SI")=0,"",IF(LEFT($D198,1)="D","",IF(COUNTIFS('MAPA ASIENTOS'!$D:$D,CHAR(CODE(LEFT($D198,1))+1)&amp;MID($D198,2,10),'MAPA ASIENTOS'!$E:$E,"ASIGNABLE")&gt;0,CHAR(CODE(LEFT($D198,1))+1)&amp;MID($D198,2,10),""))))</x:f>
      </x:c>
      <x:c r="O198" s="61" t="str">
        <x:f>IF($N198&lt;&gt;"","RESERVADO EDECÁN/AYUDANTE","")</x:f>
      </x:c>
      <x:c r="P198" s="165" t="str">
        <x:f>IF(COUNTIFS('EDECANES AYUDANTES'!$C:$C,$J198,'EDECANES AYUDANTES'!$F:$F,"SI")=0,"",IF($D198="SIN ASIGNAR","Autoridad sin asiento asignado.",IF(LEFT($D198,1)="D","Sin fila posterior disponible.",IF($N198="","Silla posterior no asignable.","Silla posterior reservada automáticamente."))))</x:f>
      </x:c>
      <x:c r="Q198" s="166">
        <x:f>IFERROR(MATCH(ROWS($A$2:A198),MAESTRO!$P:$P,0),"")</x:f>
      </x:c>
    </x:row>
    <x:row r="199" s="115" customFormat="1">
      <x:c r="A199" s="166">
        <x:f>IF($Q199="","",ROWS($A$2:A199))</x:f>
      </x:c>
      <x:c r="B199" s="166" t="str">
        <x:f>IF(OR($D199="",$D199="SIN ASIGNAR"),"",LEFT($D199,1))</x:f>
      </x:c>
      <x:c r="C199" s="166" t="str">
        <x:f>IF(OR($D199="",$D199="SIN ASIGNAR"),"",VALUE(MID($D199,2,10)))</x:f>
      </x:c>
      <x:c r="D199" s="166" t="str">
        <x:f>IF($Q199="","",IF($J199="Cabrera Salazar, Fernando","A25",IF($J199="Mery, Roxana","A26",IFERROR(INDEX('MAPA ASIENTOS'!$D$2:$D$145,AGGREGATE(15,6,(ROW('MAPA ASIENTOS'!$D$2:$D$145)-ROW('MAPA ASIENTOS'!$D$2)+1)/(('MAPA ASIENTOS'!$E$2:$E$145="ASIGNABLE")*(COUNTIF($D$1:D198,'MAPA ASIENTOS'!$D$2:$D$145)=0)*(COUNTIF($N$1:N198,'MAPA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199" s="166" t="str">
        <x:f>IF($Q199="","",INDEX(MAESTRO!$A:$A,$Q199))</x:f>
      </x:c>
      <x:c r="F199" s="166" t="str">
        <x:f>IF($Q199="","",INDEX(MAESTRO!$B:$B,$Q199))</x:f>
      </x:c>
      <x:c r="G199" s="166" t="str">
        <x:f>IF($Q199="","",INDEX(MAESTRO!$D:$D,$Q199))</x:f>
      </x:c>
      <x:c r="H199" s="166" t="str">
        <x:f>IF($Q199="","",INDEX(MAESTRO!$E:$E,$Q199))</x:f>
      </x:c>
      <x:c r="I199" s="166" t="str">
        <x:f>IF($Q199="","",INDEX(MAESTRO!$F:$F,$Q199))</x:f>
      </x:c>
      <x:c r="J199" s="165" t="str">
        <x:f>IF($Q199="","",INDEX(MAESTRO!$G:$G,$Q199))</x:f>
      </x:c>
      <x:c r="K199" s="165" t="str">
        <x:f>IF($Q199="","",INDEX(MAESTRO!$L:$L,$Q199))</x:f>
      </x:c>
      <x:c r="L199" s="166" t="str">
        <x:f>IF($Q199="","",INDEX(MAESTRO!$K:$K,$Q199))</x:f>
      </x:c>
      <x:c r="M199" s="165" t="str">
        <x:f>IF($Q199="","",INDEX(MAESTRO!$M:$M,$Q199))</x:f>
      </x:c>
      <x:c r="N199" s="61" t="str">
        <x:f>IF(OR($D199="",$D199="SIN ASIGNAR",$J199=""),"",IF(COUNTIFS('EDECANES AYUDANTES'!$C:$C,$J199,'EDECANES AYUDANTES'!$F:$F,"SI")=0,"",IF(LEFT($D199,1)="D","",IF(COUNTIFS('MAPA ASIENTOS'!$D:$D,CHAR(CODE(LEFT($D199,1))+1)&amp;MID($D199,2,10),'MAPA ASIENTOS'!$E:$E,"ASIGNABLE")&gt;0,CHAR(CODE(LEFT($D199,1))+1)&amp;MID($D199,2,10),""))))</x:f>
      </x:c>
      <x:c r="O199" s="61" t="str">
        <x:f>IF($N199&lt;&gt;"","RESERVADO EDECÁN/AYUDANTE","")</x:f>
      </x:c>
      <x:c r="P199" s="165" t="str">
        <x:f>IF(COUNTIFS('EDECANES AYUDANTES'!$C:$C,$J199,'EDECANES AYUDANTES'!$F:$F,"SI")=0,"",IF($D199="SIN ASIGNAR","Autoridad sin asiento asignado.",IF(LEFT($D199,1)="D","Sin fila posterior disponible.",IF($N199="","Silla posterior no asignable.","Silla posterior reservada automáticamente."))))</x:f>
      </x:c>
      <x:c r="Q199" s="166">
        <x:f>IFERROR(MATCH(ROWS($A$2:A199),MAESTRO!$P:$P,0),"")</x:f>
      </x:c>
    </x:row>
    <x:row r="200" s="115" customFormat="1">
      <x:c r="A200" s="166">
        <x:f>IF($Q200="","",ROWS($A$2:A200))</x:f>
      </x:c>
      <x:c r="B200" s="166" t="str">
        <x:f>IF(OR($D200="",$D200="SIN ASIGNAR"),"",LEFT($D200,1))</x:f>
      </x:c>
      <x:c r="C200" s="166" t="str">
        <x:f>IF(OR($D200="",$D200="SIN ASIGNAR"),"",VALUE(MID($D200,2,10)))</x:f>
      </x:c>
      <x:c r="D200" s="166" t="str">
        <x:f>IF($Q200="","",IF($J200="Cabrera Salazar, Fernando","A25",IF($J200="Mery, Roxana","A26",IFERROR(INDEX('MAPA ASIENTOS'!$D$2:$D$145,AGGREGATE(15,6,(ROW('MAPA ASIENTOS'!$D$2:$D$145)-ROW('MAPA ASIENTOS'!$D$2)+1)/(('MAPA ASIENTOS'!$E$2:$E$145="ASIGNABLE")*(COUNTIF($D$1:D199,'MAPA ASIENTOS'!$D$2:$D$145)=0)*(COUNTIF($N$1:N199,'MAPA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00" s="166" t="str">
        <x:f>IF($Q200="","",INDEX(MAESTRO!$A:$A,$Q200))</x:f>
      </x:c>
      <x:c r="F200" s="166" t="str">
        <x:f>IF($Q200="","",INDEX(MAESTRO!$B:$B,$Q200))</x:f>
      </x:c>
      <x:c r="G200" s="166" t="str">
        <x:f>IF($Q200="","",INDEX(MAESTRO!$D:$D,$Q200))</x:f>
      </x:c>
      <x:c r="H200" s="166" t="str">
        <x:f>IF($Q200="","",INDEX(MAESTRO!$E:$E,$Q200))</x:f>
      </x:c>
      <x:c r="I200" s="166" t="str">
        <x:f>IF($Q200="","",INDEX(MAESTRO!$F:$F,$Q200))</x:f>
      </x:c>
      <x:c r="J200" s="165" t="str">
        <x:f>IF($Q200="","",INDEX(MAESTRO!$G:$G,$Q200))</x:f>
      </x:c>
      <x:c r="K200" s="165" t="str">
        <x:f>IF($Q200="","",INDEX(MAESTRO!$L:$L,$Q200))</x:f>
      </x:c>
      <x:c r="L200" s="166" t="str">
        <x:f>IF($Q200="","",INDEX(MAESTRO!$K:$K,$Q200))</x:f>
      </x:c>
      <x:c r="M200" s="165" t="str">
        <x:f>IF($Q200="","",INDEX(MAESTRO!$M:$M,$Q200))</x:f>
      </x:c>
      <x:c r="N200" s="61" t="str">
        <x:f>IF(OR($D200="",$D200="SIN ASIGNAR",$J200=""),"",IF(COUNTIFS('EDECANES AYUDANTES'!$C:$C,$J200,'EDECANES AYUDANTES'!$F:$F,"SI")=0,"",IF(LEFT($D200,1)="D","",IF(COUNTIFS('MAPA ASIENTOS'!$D:$D,CHAR(CODE(LEFT($D200,1))+1)&amp;MID($D200,2,10),'MAPA ASIENTOS'!$E:$E,"ASIGNABLE")&gt;0,CHAR(CODE(LEFT($D200,1))+1)&amp;MID($D200,2,10),""))))</x:f>
      </x:c>
      <x:c r="O200" s="61" t="str">
        <x:f>IF($N200&lt;&gt;"","RESERVADO EDECÁN/AYUDANTE","")</x:f>
      </x:c>
      <x:c r="P200" s="165" t="str">
        <x:f>IF(COUNTIFS('EDECANES AYUDANTES'!$C:$C,$J200,'EDECANES AYUDANTES'!$F:$F,"SI")=0,"",IF($D200="SIN ASIGNAR","Autoridad sin asiento asignado.",IF(LEFT($D200,1)="D","Sin fila posterior disponible.",IF($N200="","Silla posterior no asignable.","Silla posterior reservada automáticamente."))))</x:f>
      </x:c>
      <x:c r="Q200" s="166">
        <x:f>IFERROR(MATCH(ROWS($A$2:A200),MAESTRO!$P:$P,0),"")</x:f>
      </x:c>
    </x:row>
    <x:row r="201" s="115" customFormat="1">
      <x:c r="A201" s="166">
        <x:f>IF($Q201="","",ROWS($A$2:A201))</x:f>
      </x:c>
      <x:c r="B201" s="166" t="str">
        <x:f>IF(OR($D201="",$D201="SIN ASIGNAR"),"",LEFT($D201,1))</x:f>
      </x:c>
      <x:c r="C201" s="166" t="str">
        <x:f>IF(OR($D201="",$D201="SIN ASIGNAR"),"",VALUE(MID($D201,2,10)))</x:f>
      </x:c>
      <x:c r="D201" s="166" t="str">
        <x:f>IF($Q201="","",IF($J201="Cabrera Salazar, Fernando","A25",IF($J201="Mery, Roxana","A26",IFERROR(INDEX('MAPA ASIENTOS'!$D$2:$D$145,AGGREGATE(15,6,(ROW('MAPA ASIENTOS'!$D$2:$D$145)-ROW('MAPA ASIENTOS'!$D$2)+1)/(('MAPA ASIENTOS'!$E$2:$E$145="ASIGNABLE")*(COUNTIF($D$1:D200,'MAPA ASIENTOS'!$D$2:$D$145)=0)*(COUNTIF($N$1:N200,'MAPA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01" s="166" t="str">
        <x:f>IF($Q201="","",INDEX(MAESTRO!$A:$A,$Q201))</x:f>
      </x:c>
      <x:c r="F201" s="166" t="str">
        <x:f>IF($Q201="","",INDEX(MAESTRO!$B:$B,$Q201))</x:f>
      </x:c>
      <x:c r="G201" s="166" t="str">
        <x:f>IF($Q201="","",INDEX(MAESTRO!$D:$D,$Q201))</x:f>
      </x:c>
      <x:c r="H201" s="166" t="str">
        <x:f>IF($Q201="","",INDEX(MAESTRO!$E:$E,$Q201))</x:f>
      </x:c>
      <x:c r="I201" s="166" t="str">
        <x:f>IF($Q201="","",INDEX(MAESTRO!$F:$F,$Q201))</x:f>
      </x:c>
      <x:c r="J201" s="165" t="str">
        <x:f>IF($Q201="","",INDEX(MAESTRO!$G:$G,$Q201))</x:f>
      </x:c>
      <x:c r="K201" s="165" t="str">
        <x:f>IF($Q201="","",INDEX(MAESTRO!$L:$L,$Q201))</x:f>
      </x:c>
      <x:c r="L201" s="166" t="str">
        <x:f>IF($Q201="","",INDEX(MAESTRO!$K:$K,$Q201))</x:f>
      </x:c>
      <x:c r="M201" s="165" t="str">
        <x:f>IF($Q201="","",INDEX(MAESTRO!$M:$M,$Q201))</x:f>
      </x:c>
      <x:c r="N201" s="61" t="str">
        <x:f>IF(OR($D201="",$D201="SIN ASIGNAR",$J201=""),"",IF(COUNTIFS('EDECANES AYUDANTES'!$C:$C,$J201,'EDECANES AYUDANTES'!$F:$F,"SI")=0,"",IF(LEFT($D201,1)="D","",IF(COUNTIFS('MAPA ASIENTOS'!$D:$D,CHAR(CODE(LEFT($D201,1))+1)&amp;MID($D201,2,10),'MAPA ASIENTOS'!$E:$E,"ASIGNABLE")&gt;0,CHAR(CODE(LEFT($D201,1))+1)&amp;MID($D201,2,10),""))))</x:f>
      </x:c>
      <x:c r="O201" s="61" t="str">
        <x:f>IF($N201&lt;&gt;"","RESERVADO EDECÁN/AYUDANTE","")</x:f>
      </x:c>
      <x:c r="P201" s="165" t="str">
        <x:f>IF(COUNTIFS('EDECANES AYUDANTES'!$C:$C,$J201,'EDECANES AYUDANTES'!$F:$F,"SI")=0,"",IF($D201="SIN ASIGNAR","Autoridad sin asiento asignado.",IF(LEFT($D201,1)="D","Sin fila posterior disponible.",IF($N201="","Silla posterior no asignable.","Silla posterior reservada automáticamente."))))</x:f>
      </x:c>
      <x:c r="Q201" s="166">
        <x:f>IFERROR(MATCH(ROWS($A$2:A201),MAESTRO!$P:$P,0),"")</x:f>
      </x:c>
    </x:row>
    <x:row r="202" s="115" customFormat="1">
      <x:c r="A202" s="166">
        <x:f>IF($Q202="","",ROWS($A$2:A202))</x:f>
      </x:c>
      <x:c r="B202" s="166" t="str">
        <x:f>IF(OR($D202="",$D202="SIN ASIGNAR"),"",LEFT($D202,1))</x:f>
      </x:c>
      <x:c r="C202" s="166" t="str">
        <x:f>IF(OR($D202="",$D202="SIN ASIGNAR"),"",VALUE(MID($D202,2,10)))</x:f>
      </x:c>
      <x:c r="D202" s="166" t="str">
        <x:f>IF($Q202="","",IF($J202="Cabrera Salazar, Fernando","A25",IF($J202="Mery, Roxana","A26",IFERROR(INDEX('MAPA ASIENTOS'!$D$2:$D$145,AGGREGATE(15,6,(ROW('MAPA ASIENTOS'!$D$2:$D$145)-ROW('MAPA ASIENTOS'!$D$2)+1)/(('MAPA ASIENTOS'!$E$2:$E$145="ASIGNABLE")*(COUNTIF($D$1:D201,'MAPA ASIENTOS'!$D$2:$D$145)=0)*(COUNTIF($N$1:N201,'MAPA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02" s="166" t="str">
        <x:f>IF($Q202="","",INDEX(MAESTRO!$A:$A,$Q202))</x:f>
      </x:c>
      <x:c r="F202" s="166" t="str">
        <x:f>IF($Q202="","",INDEX(MAESTRO!$B:$B,$Q202))</x:f>
      </x:c>
      <x:c r="G202" s="166" t="str">
        <x:f>IF($Q202="","",INDEX(MAESTRO!$D:$D,$Q202))</x:f>
      </x:c>
      <x:c r="H202" s="166" t="str">
        <x:f>IF($Q202="","",INDEX(MAESTRO!$E:$E,$Q202))</x:f>
      </x:c>
      <x:c r="I202" s="166" t="str">
        <x:f>IF($Q202="","",INDEX(MAESTRO!$F:$F,$Q202))</x:f>
      </x:c>
      <x:c r="J202" s="165" t="str">
        <x:f>IF($Q202="","",INDEX(MAESTRO!$G:$G,$Q202))</x:f>
      </x:c>
      <x:c r="K202" s="165" t="str">
        <x:f>IF($Q202="","",INDEX(MAESTRO!$L:$L,$Q202))</x:f>
      </x:c>
      <x:c r="L202" s="166" t="str">
        <x:f>IF($Q202="","",INDEX(MAESTRO!$K:$K,$Q202))</x:f>
      </x:c>
      <x:c r="M202" s="165" t="str">
        <x:f>IF($Q202="","",INDEX(MAESTRO!$M:$M,$Q202))</x:f>
      </x:c>
      <x:c r="N202" s="61" t="str">
        <x:f>IF(OR($D202="",$D202="SIN ASIGNAR",$J202=""),"",IF(COUNTIFS('EDECANES AYUDANTES'!$C:$C,$J202,'EDECANES AYUDANTES'!$F:$F,"SI")=0,"",IF(LEFT($D202,1)="D","",IF(COUNTIFS('MAPA ASIENTOS'!$D:$D,CHAR(CODE(LEFT($D202,1))+1)&amp;MID($D202,2,10),'MAPA ASIENTOS'!$E:$E,"ASIGNABLE")&gt;0,CHAR(CODE(LEFT($D202,1))+1)&amp;MID($D202,2,10),""))))</x:f>
      </x:c>
      <x:c r="O202" s="61" t="str">
        <x:f>IF($N202&lt;&gt;"","RESERVADO EDECÁN/AYUDANTE","")</x:f>
      </x:c>
      <x:c r="P202" s="165" t="str">
        <x:f>IF(COUNTIFS('EDECANES AYUDANTES'!$C:$C,$J202,'EDECANES AYUDANTES'!$F:$F,"SI")=0,"",IF($D202="SIN ASIGNAR","Autoridad sin asiento asignado.",IF(LEFT($D202,1)="D","Sin fila posterior disponible.",IF($N202="","Silla posterior no asignable.","Silla posterior reservada automáticamente."))))</x:f>
      </x:c>
      <x:c r="Q202" s="166">
        <x:f>IFERROR(MATCH(ROWS($A$2:A202),MAESTRO!$P:$P,0),"")</x:f>
      </x:c>
    </x:row>
    <x:row r="203" s="115" customFormat="1">
      <x:c r="A203" s="166">
        <x:f>IF($Q203="","",ROWS($A$2:A203))</x:f>
      </x:c>
      <x:c r="B203" s="166" t="str">
        <x:f>IF(OR($D203="",$D203="SIN ASIGNAR"),"",LEFT($D203,1))</x:f>
      </x:c>
      <x:c r="C203" s="166" t="str">
        <x:f>IF(OR($D203="",$D203="SIN ASIGNAR"),"",VALUE(MID($D203,2,10)))</x:f>
      </x:c>
      <x:c r="D203" s="166" t="str">
        <x:f>IF($Q203="","",IF($J203="Cabrera Salazar, Fernando","A25",IF($J203="Mery, Roxana","A26",IFERROR(INDEX('MAPA ASIENTOS'!$D$2:$D$145,AGGREGATE(15,6,(ROW('MAPA ASIENTOS'!$D$2:$D$145)-ROW('MAPA ASIENTOS'!$D$2)+1)/(('MAPA ASIENTOS'!$E$2:$E$145="ASIGNABLE")*(COUNTIF($D$1:D202,'MAPA ASIENTOS'!$D$2:$D$145)=0)*(COUNTIF($N$1:N202,'MAPA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03" s="166" t="str">
        <x:f>IF($Q203="","",INDEX(MAESTRO!$A:$A,$Q203))</x:f>
      </x:c>
      <x:c r="F203" s="166" t="str">
        <x:f>IF($Q203="","",INDEX(MAESTRO!$B:$B,$Q203))</x:f>
      </x:c>
      <x:c r="G203" s="166" t="str">
        <x:f>IF($Q203="","",INDEX(MAESTRO!$D:$D,$Q203))</x:f>
      </x:c>
      <x:c r="H203" s="166" t="str">
        <x:f>IF($Q203="","",INDEX(MAESTRO!$E:$E,$Q203))</x:f>
      </x:c>
      <x:c r="I203" s="166" t="str">
        <x:f>IF($Q203="","",INDEX(MAESTRO!$F:$F,$Q203))</x:f>
      </x:c>
      <x:c r="J203" s="165" t="str">
        <x:f>IF($Q203="","",INDEX(MAESTRO!$G:$G,$Q203))</x:f>
      </x:c>
      <x:c r="K203" s="165" t="str">
        <x:f>IF($Q203="","",INDEX(MAESTRO!$L:$L,$Q203))</x:f>
      </x:c>
      <x:c r="L203" s="166" t="str">
        <x:f>IF($Q203="","",INDEX(MAESTRO!$K:$K,$Q203))</x:f>
      </x:c>
      <x:c r="M203" s="165" t="str">
        <x:f>IF($Q203="","",INDEX(MAESTRO!$M:$M,$Q203))</x:f>
      </x:c>
      <x:c r="N203" s="61" t="str">
        <x:f>IF(OR($D203="",$D203="SIN ASIGNAR",$J203=""),"",IF(COUNTIFS('EDECANES AYUDANTES'!$C:$C,$J203,'EDECANES AYUDANTES'!$F:$F,"SI")=0,"",IF(LEFT($D203,1)="D","",IF(COUNTIFS('MAPA ASIENTOS'!$D:$D,CHAR(CODE(LEFT($D203,1))+1)&amp;MID($D203,2,10),'MAPA ASIENTOS'!$E:$E,"ASIGNABLE")&gt;0,CHAR(CODE(LEFT($D203,1))+1)&amp;MID($D203,2,10),""))))</x:f>
      </x:c>
      <x:c r="O203" s="61" t="str">
        <x:f>IF($N203&lt;&gt;"","RESERVADO EDECÁN/AYUDANTE","")</x:f>
      </x:c>
      <x:c r="P203" s="165" t="str">
        <x:f>IF(COUNTIFS('EDECANES AYUDANTES'!$C:$C,$J203,'EDECANES AYUDANTES'!$F:$F,"SI")=0,"",IF($D203="SIN ASIGNAR","Autoridad sin asiento asignado.",IF(LEFT($D203,1)="D","Sin fila posterior disponible.",IF($N203="","Silla posterior no asignable.","Silla posterior reservada automáticamente."))))</x:f>
      </x:c>
      <x:c r="Q203" s="166">
        <x:f>IFERROR(MATCH(ROWS($A$2:A203),MAESTRO!$P:$P,0),"")</x:f>
      </x:c>
    </x:row>
    <x:row r="204" s="115" customFormat="1">
      <x:c r="A204" s="166">
        <x:f>IF($Q204="","",ROWS($A$2:A204))</x:f>
      </x:c>
      <x:c r="B204" s="166" t="str">
        <x:f>IF(OR($D204="",$D204="SIN ASIGNAR"),"",LEFT($D204,1))</x:f>
      </x:c>
      <x:c r="C204" s="166" t="str">
        <x:f>IF(OR($D204="",$D204="SIN ASIGNAR"),"",VALUE(MID($D204,2,10)))</x:f>
      </x:c>
      <x:c r="D204" s="166" t="str">
        <x:f>IF($Q204="","",IF($J204="Cabrera Salazar, Fernando","A25",IF($J204="Mery, Roxana","A26",IFERROR(INDEX('MAPA ASIENTOS'!$D$2:$D$145,AGGREGATE(15,6,(ROW('MAPA ASIENTOS'!$D$2:$D$145)-ROW('MAPA ASIENTOS'!$D$2)+1)/(('MAPA ASIENTOS'!$E$2:$E$145="ASIGNABLE")*(COUNTIF($D$1:D203,'MAPA ASIENTOS'!$D$2:$D$145)=0)*(COUNTIF($N$1:N203,'MAPA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04" s="166" t="str">
        <x:f>IF($Q204="","",INDEX(MAESTRO!$A:$A,$Q204))</x:f>
      </x:c>
      <x:c r="F204" s="166" t="str">
        <x:f>IF($Q204="","",INDEX(MAESTRO!$B:$B,$Q204))</x:f>
      </x:c>
      <x:c r="G204" s="166" t="str">
        <x:f>IF($Q204="","",INDEX(MAESTRO!$D:$D,$Q204))</x:f>
      </x:c>
      <x:c r="H204" s="166" t="str">
        <x:f>IF($Q204="","",INDEX(MAESTRO!$E:$E,$Q204))</x:f>
      </x:c>
      <x:c r="I204" s="166" t="str">
        <x:f>IF($Q204="","",INDEX(MAESTRO!$F:$F,$Q204))</x:f>
      </x:c>
      <x:c r="J204" s="165" t="str">
        <x:f>IF($Q204="","",INDEX(MAESTRO!$G:$G,$Q204))</x:f>
      </x:c>
      <x:c r="K204" s="165" t="str">
        <x:f>IF($Q204="","",INDEX(MAESTRO!$L:$L,$Q204))</x:f>
      </x:c>
      <x:c r="L204" s="166" t="str">
        <x:f>IF($Q204="","",INDEX(MAESTRO!$K:$K,$Q204))</x:f>
      </x:c>
      <x:c r="M204" s="165" t="str">
        <x:f>IF($Q204="","",INDEX(MAESTRO!$M:$M,$Q204))</x:f>
      </x:c>
      <x:c r="N204" s="61" t="str">
        <x:f>IF(OR($D204="",$D204="SIN ASIGNAR",$J204=""),"",IF(COUNTIFS('EDECANES AYUDANTES'!$C:$C,$J204,'EDECANES AYUDANTES'!$F:$F,"SI")=0,"",IF(LEFT($D204,1)="D","",IF(COUNTIFS('MAPA ASIENTOS'!$D:$D,CHAR(CODE(LEFT($D204,1))+1)&amp;MID($D204,2,10),'MAPA ASIENTOS'!$E:$E,"ASIGNABLE")&gt;0,CHAR(CODE(LEFT($D204,1))+1)&amp;MID($D204,2,10),""))))</x:f>
      </x:c>
      <x:c r="O204" s="61" t="str">
        <x:f>IF($N204&lt;&gt;"","RESERVADO EDECÁN/AYUDANTE","")</x:f>
      </x:c>
      <x:c r="P204" s="165" t="str">
        <x:f>IF(COUNTIFS('EDECANES AYUDANTES'!$C:$C,$J204,'EDECANES AYUDANTES'!$F:$F,"SI")=0,"",IF($D204="SIN ASIGNAR","Autoridad sin asiento asignado.",IF(LEFT($D204,1)="D","Sin fila posterior disponible.",IF($N204="","Silla posterior no asignable.","Silla posterior reservada automáticamente."))))</x:f>
      </x:c>
      <x:c r="Q204" s="166">
        <x:f>IFERROR(MATCH(ROWS($A$2:A204),MAESTRO!$P:$P,0),"")</x:f>
      </x:c>
    </x:row>
    <x:row r="205" s="115" customFormat="1">
      <x:c r="A205" s="166">
        <x:f>IF($Q205="","",ROWS($A$2:A205))</x:f>
      </x:c>
      <x:c r="B205" s="166" t="str">
        <x:f>IF(OR($D205="",$D205="SIN ASIGNAR"),"",LEFT($D205,1))</x:f>
      </x:c>
      <x:c r="C205" s="166" t="str">
        <x:f>IF(OR($D205="",$D205="SIN ASIGNAR"),"",VALUE(MID($D205,2,10)))</x:f>
      </x:c>
      <x:c r="D205" s="166" t="str">
        <x:f>IF($Q205="","",IF($J205="Cabrera Salazar, Fernando","A25",IF($J205="Mery, Roxana","A26",IFERROR(INDEX('MAPA ASIENTOS'!$D$2:$D$145,AGGREGATE(15,6,(ROW('MAPA ASIENTOS'!$D$2:$D$145)-ROW('MAPA ASIENTOS'!$D$2)+1)/(('MAPA ASIENTOS'!$E$2:$E$145="ASIGNABLE")*(COUNTIF($D$1:D204,'MAPA ASIENTOS'!$D$2:$D$145)=0)*(COUNTIF($N$1:N204,'MAPA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05" s="166" t="str">
        <x:f>IF($Q205="","",INDEX(MAESTRO!$A:$A,$Q205))</x:f>
      </x:c>
      <x:c r="F205" s="166" t="str">
        <x:f>IF($Q205="","",INDEX(MAESTRO!$B:$B,$Q205))</x:f>
      </x:c>
      <x:c r="G205" s="166" t="str">
        <x:f>IF($Q205="","",INDEX(MAESTRO!$D:$D,$Q205))</x:f>
      </x:c>
      <x:c r="H205" s="166" t="str">
        <x:f>IF($Q205="","",INDEX(MAESTRO!$E:$E,$Q205))</x:f>
      </x:c>
      <x:c r="I205" s="166" t="str">
        <x:f>IF($Q205="","",INDEX(MAESTRO!$F:$F,$Q205))</x:f>
      </x:c>
      <x:c r="J205" s="165" t="str">
        <x:f>IF($Q205="","",INDEX(MAESTRO!$G:$G,$Q205))</x:f>
      </x:c>
      <x:c r="K205" s="165" t="str">
        <x:f>IF($Q205="","",INDEX(MAESTRO!$L:$L,$Q205))</x:f>
      </x:c>
      <x:c r="L205" s="166" t="str">
        <x:f>IF($Q205="","",INDEX(MAESTRO!$K:$K,$Q205))</x:f>
      </x:c>
      <x:c r="M205" s="165" t="str">
        <x:f>IF($Q205="","",INDEX(MAESTRO!$M:$M,$Q205))</x:f>
      </x:c>
      <x:c r="N205" s="61" t="str">
        <x:f>IF(OR($D205="",$D205="SIN ASIGNAR",$J205=""),"",IF(COUNTIFS('EDECANES AYUDANTES'!$C:$C,$J205,'EDECANES AYUDANTES'!$F:$F,"SI")=0,"",IF(LEFT($D205,1)="D","",IF(COUNTIFS('MAPA ASIENTOS'!$D:$D,CHAR(CODE(LEFT($D205,1))+1)&amp;MID($D205,2,10),'MAPA ASIENTOS'!$E:$E,"ASIGNABLE")&gt;0,CHAR(CODE(LEFT($D205,1))+1)&amp;MID($D205,2,10),""))))</x:f>
      </x:c>
      <x:c r="O205" s="61" t="str">
        <x:f>IF($N205&lt;&gt;"","RESERVADO EDECÁN/AYUDANTE","")</x:f>
      </x:c>
      <x:c r="P205" s="165" t="str">
        <x:f>IF(COUNTIFS('EDECANES AYUDANTES'!$C:$C,$J205,'EDECANES AYUDANTES'!$F:$F,"SI")=0,"",IF($D205="SIN ASIGNAR","Autoridad sin asiento asignado.",IF(LEFT($D205,1)="D","Sin fila posterior disponible.",IF($N205="","Silla posterior no asignable.","Silla posterior reservada automáticamente."))))</x:f>
      </x:c>
      <x:c r="Q205" s="166">
        <x:f>IFERROR(MATCH(ROWS($A$2:A205),MAESTRO!$P:$P,0),"")</x:f>
      </x:c>
    </x:row>
    <x:row r="206" s="115" customFormat="1">
      <x:c r="A206" s="166">
        <x:f>IF($Q206="","",ROWS($A$2:A206))</x:f>
      </x:c>
      <x:c r="B206" s="166" t="str">
        <x:f>IF(OR($D206="",$D206="SIN ASIGNAR"),"",LEFT($D206,1))</x:f>
      </x:c>
      <x:c r="C206" s="166" t="str">
        <x:f>IF(OR($D206="",$D206="SIN ASIGNAR"),"",VALUE(MID($D206,2,10)))</x:f>
      </x:c>
      <x:c r="D206" s="166" t="str">
        <x:f>IF($Q206="","",IF($J206="Cabrera Salazar, Fernando","A25",IF($J206="Mery, Roxana","A26",IFERROR(INDEX('MAPA ASIENTOS'!$D$2:$D$145,AGGREGATE(15,6,(ROW('MAPA ASIENTOS'!$D$2:$D$145)-ROW('MAPA ASIENTOS'!$D$2)+1)/(('MAPA ASIENTOS'!$E$2:$E$145="ASIGNABLE")*(COUNTIF($D$1:D205,'MAPA ASIENTOS'!$D$2:$D$145)=0)*(COUNTIF($N$1:N205,'MAPA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06" s="166" t="str">
        <x:f>IF($Q206="","",INDEX(MAESTRO!$A:$A,$Q206))</x:f>
      </x:c>
      <x:c r="F206" s="166" t="str">
        <x:f>IF($Q206="","",INDEX(MAESTRO!$B:$B,$Q206))</x:f>
      </x:c>
      <x:c r="G206" s="166" t="str">
        <x:f>IF($Q206="","",INDEX(MAESTRO!$D:$D,$Q206))</x:f>
      </x:c>
      <x:c r="H206" s="166" t="str">
        <x:f>IF($Q206="","",INDEX(MAESTRO!$E:$E,$Q206))</x:f>
      </x:c>
      <x:c r="I206" s="166" t="str">
        <x:f>IF($Q206="","",INDEX(MAESTRO!$F:$F,$Q206))</x:f>
      </x:c>
      <x:c r="J206" s="165" t="str">
        <x:f>IF($Q206="","",INDEX(MAESTRO!$G:$G,$Q206))</x:f>
      </x:c>
      <x:c r="K206" s="165" t="str">
        <x:f>IF($Q206="","",INDEX(MAESTRO!$L:$L,$Q206))</x:f>
      </x:c>
      <x:c r="L206" s="166" t="str">
        <x:f>IF($Q206="","",INDEX(MAESTRO!$K:$K,$Q206))</x:f>
      </x:c>
      <x:c r="M206" s="165" t="str">
        <x:f>IF($Q206="","",INDEX(MAESTRO!$M:$M,$Q206))</x:f>
      </x:c>
      <x:c r="N206" s="61" t="str">
        <x:f>IF(OR($D206="",$D206="SIN ASIGNAR",$J206=""),"",IF(COUNTIFS('EDECANES AYUDANTES'!$C:$C,$J206,'EDECANES AYUDANTES'!$F:$F,"SI")=0,"",IF(LEFT($D206,1)="D","",IF(COUNTIFS('MAPA ASIENTOS'!$D:$D,CHAR(CODE(LEFT($D206,1))+1)&amp;MID($D206,2,10),'MAPA ASIENTOS'!$E:$E,"ASIGNABLE")&gt;0,CHAR(CODE(LEFT($D206,1))+1)&amp;MID($D206,2,10),""))))</x:f>
      </x:c>
      <x:c r="O206" s="61" t="str">
        <x:f>IF($N206&lt;&gt;"","RESERVADO EDECÁN/AYUDANTE","")</x:f>
      </x:c>
      <x:c r="P206" s="165" t="str">
        <x:f>IF(COUNTIFS('EDECANES AYUDANTES'!$C:$C,$J206,'EDECANES AYUDANTES'!$F:$F,"SI")=0,"",IF($D206="SIN ASIGNAR","Autoridad sin asiento asignado.",IF(LEFT($D206,1)="D","Sin fila posterior disponible.",IF($N206="","Silla posterior no asignable.","Silla posterior reservada automáticamente."))))</x:f>
      </x:c>
      <x:c r="Q206" s="166">
        <x:f>IFERROR(MATCH(ROWS($A$2:A206),MAESTRO!$P:$P,0),"")</x:f>
      </x:c>
    </x:row>
    <x:row r="207" s="115" customFormat="1">
      <x:c r="A207" s="166">
        <x:f>IF($Q207="","",ROWS($A$2:A207))</x:f>
      </x:c>
      <x:c r="B207" s="166" t="str">
        <x:f>IF(OR($D207="",$D207="SIN ASIGNAR"),"",LEFT($D207,1))</x:f>
      </x:c>
      <x:c r="C207" s="166" t="str">
        <x:f>IF(OR($D207="",$D207="SIN ASIGNAR"),"",VALUE(MID($D207,2,10)))</x:f>
      </x:c>
      <x:c r="D207" s="166" t="str">
        <x:f>IF($Q207="","",IF($J207="Cabrera Salazar, Fernando","A25",IF($J207="Mery, Roxana","A26",IFERROR(INDEX('MAPA ASIENTOS'!$D$2:$D$145,AGGREGATE(15,6,(ROW('MAPA ASIENTOS'!$D$2:$D$145)-ROW('MAPA ASIENTOS'!$D$2)+1)/(('MAPA ASIENTOS'!$E$2:$E$145="ASIGNABLE")*(COUNTIF($D$1:D206,'MAPA ASIENTOS'!$D$2:$D$145)=0)*(COUNTIF($N$1:N206,'MAPA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07" s="166" t="str">
        <x:f>IF($Q207="","",INDEX(MAESTRO!$A:$A,$Q207))</x:f>
      </x:c>
      <x:c r="F207" s="166" t="str">
        <x:f>IF($Q207="","",INDEX(MAESTRO!$B:$B,$Q207))</x:f>
      </x:c>
      <x:c r="G207" s="166" t="str">
        <x:f>IF($Q207="","",INDEX(MAESTRO!$D:$D,$Q207))</x:f>
      </x:c>
      <x:c r="H207" s="166" t="str">
        <x:f>IF($Q207="","",INDEX(MAESTRO!$E:$E,$Q207))</x:f>
      </x:c>
      <x:c r="I207" s="166" t="str">
        <x:f>IF($Q207="","",INDEX(MAESTRO!$F:$F,$Q207))</x:f>
      </x:c>
      <x:c r="J207" s="165" t="str">
        <x:f>IF($Q207="","",INDEX(MAESTRO!$G:$G,$Q207))</x:f>
      </x:c>
      <x:c r="K207" s="165" t="str">
        <x:f>IF($Q207="","",INDEX(MAESTRO!$L:$L,$Q207))</x:f>
      </x:c>
      <x:c r="L207" s="166" t="str">
        <x:f>IF($Q207="","",INDEX(MAESTRO!$K:$K,$Q207))</x:f>
      </x:c>
      <x:c r="M207" s="165" t="str">
        <x:f>IF($Q207="","",INDEX(MAESTRO!$M:$M,$Q207))</x:f>
      </x:c>
      <x:c r="N207" s="61" t="str">
        <x:f>IF(OR($D207="",$D207="SIN ASIGNAR",$J207=""),"",IF(COUNTIFS('EDECANES AYUDANTES'!$C:$C,$J207,'EDECANES AYUDANTES'!$F:$F,"SI")=0,"",IF(LEFT($D207,1)="D","",IF(COUNTIFS('MAPA ASIENTOS'!$D:$D,CHAR(CODE(LEFT($D207,1))+1)&amp;MID($D207,2,10),'MAPA ASIENTOS'!$E:$E,"ASIGNABLE")&gt;0,CHAR(CODE(LEFT($D207,1))+1)&amp;MID($D207,2,10),""))))</x:f>
      </x:c>
      <x:c r="O207" s="61" t="str">
        <x:f>IF($N207&lt;&gt;"","RESERVADO EDECÁN/AYUDANTE","")</x:f>
      </x:c>
      <x:c r="P207" s="165" t="str">
        <x:f>IF(COUNTIFS('EDECANES AYUDANTES'!$C:$C,$J207,'EDECANES AYUDANTES'!$F:$F,"SI")=0,"",IF($D207="SIN ASIGNAR","Autoridad sin asiento asignado.",IF(LEFT($D207,1)="D","Sin fila posterior disponible.",IF($N207="","Silla posterior no asignable.","Silla posterior reservada automáticamente."))))</x:f>
      </x:c>
      <x:c r="Q207" s="166">
        <x:f>IFERROR(MATCH(ROWS($A$2:A207),MAESTRO!$P:$P,0),"")</x:f>
      </x:c>
    </x:row>
    <x:row r="208" s="115" customFormat="1">
      <x:c r="A208" s="166">
        <x:f>IF($Q208="","",ROWS($A$2:A208))</x:f>
      </x:c>
      <x:c r="B208" s="166" t="str">
        <x:f>IF(OR($D208="",$D208="SIN ASIGNAR"),"",LEFT($D208,1))</x:f>
      </x:c>
      <x:c r="C208" s="166" t="str">
        <x:f>IF(OR($D208="",$D208="SIN ASIGNAR"),"",VALUE(MID($D208,2,10)))</x:f>
      </x:c>
      <x:c r="D208" s="166" t="str">
        <x:f>IF($Q208="","",IF($J208="Cabrera Salazar, Fernando","A25",IF($J208="Mery, Roxana","A26",IFERROR(INDEX('MAPA ASIENTOS'!$D$2:$D$145,AGGREGATE(15,6,(ROW('MAPA ASIENTOS'!$D$2:$D$145)-ROW('MAPA ASIENTOS'!$D$2)+1)/(('MAPA ASIENTOS'!$E$2:$E$145="ASIGNABLE")*(COUNTIF($D$1:D207,'MAPA ASIENTOS'!$D$2:$D$145)=0)*(COUNTIF($N$1:N207,'MAPA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08" s="166" t="str">
        <x:f>IF($Q208="","",INDEX(MAESTRO!$A:$A,$Q208))</x:f>
      </x:c>
      <x:c r="F208" s="166" t="str">
        <x:f>IF($Q208="","",INDEX(MAESTRO!$B:$B,$Q208))</x:f>
      </x:c>
      <x:c r="G208" s="166" t="str">
        <x:f>IF($Q208="","",INDEX(MAESTRO!$D:$D,$Q208))</x:f>
      </x:c>
      <x:c r="H208" s="166" t="str">
        <x:f>IF($Q208="","",INDEX(MAESTRO!$E:$E,$Q208))</x:f>
      </x:c>
      <x:c r="I208" s="166" t="str">
        <x:f>IF($Q208="","",INDEX(MAESTRO!$F:$F,$Q208))</x:f>
      </x:c>
      <x:c r="J208" s="165" t="str">
        <x:f>IF($Q208="","",INDEX(MAESTRO!$G:$G,$Q208))</x:f>
      </x:c>
      <x:c r="K208" s="165" t="str">
        <x:f>IF($Q208="","",INDEX(MAESTRO!$L:$L,$Q208))</x:f>
      </x:c>
      <x:c r="L208" s="166" t="str">
        <x:f>IF($Q208="","",INDEX(MAESTRO!$K:$K,$Q208))</x:f>
      </x:c>
      <x:c r="M208" s="165" t="str">
        <x:f>IF($Q208="","",INDEX(MAESTRO!$M:$M,$Q208))</x:f>
      </x:c>
      <x:c r="N208" s="61" t="str">
        <x:f>IF(OR($D208="",$D208="SIN ASIGNAR",$J208=""),"",IF(COUNTIFS('EDECANES AYUDANTES'!$C:$C,$J208,'EDECANES AYUDANTES'!$F:$F,"SI")=0,"",IF(LEFT($D208,1)="D","",IF(COUNTIFS('MAPA ASIENTOS'!$D:$D,CHAR(CODE(LEFT($D208,1))+1)&amp;MID($D208,2,10),'MAPA ASIENTOS'!$E:$E,"ASIGNABLE")&gt;0,CHAR(CODE(LEFT($D208,1))+1)&amp;MID($D208,2,10),""))))</x:f>
      </x:c>
      <x:c r="O208" s="61" t="str">
        <x:f>IF($N208&lt;&gt;"","RESERVADO EDECÁN/AYUDANTE","")</x:f>
      </x:c>
      <x:c r="P208" s="165" t="str">
        <x:f>IF(COUNTIFS('EDECANES AYUDANTES'!$C:$C,$J208,'EDECANES AYUDANTES'!$F:$F,"SI")=0,"",IF($D208="SIN ASIGNAR","Autoridad sin asiento asignado.",IF(LEFT($D208,1)="D","Sin fila posterior disponible.",IF($N208="","Silla posterior no asignable.","Silla posterior reservada automáticamente."))))</x:f>
      </x:c>
      <x:c r="Q208" s="166">
        <x:f>IFERROR(MATCH(ROWS($A$2:A208),MAESTRO!$P:$P,0),"")</x:f>
      </x:c>
    </x:row>
    <x:row r="209" s="115" customFormat="1">
      <x:c r="A209" s="166">
        <x:f>IF($Q209="","",ROWS($A$2:A209))</x:f>
      </x:c>
      <x:c r="B209" s="166" t="str">
        <x:f>IF(OR($D209="",$D209="SIN ASIGNAR"),"",LEFT($D209,1))</x:f>
      </x:c>
      <x:c r="C209" s="166" t="str">
        <x:f>IF(OR($D209="",$D209="SIN ASIGNAR"),"",VALUE(MID($D209,2,10)))</x:f>
      </x:c>
      <x:c r="D209" s="166" t="str">
        <x:f>IF($Q209="","",IF($J209="Cabrera Salazar, Fernando","A25",IF($J209="Mery, Roxana","A26",IFERROR(INDEX('MAPA ASIENTOS'!$D$2:$D$145,AGGREGATE(15,6,(ROW('MAPA ASIENTOS'!$D$2:$D$145)-ROW('MAPA ASIENTOS'!$D$2)+1)/(('MAPA ASIENTOS'!$E$2:$E$145="ASIGNABLE")*(COUNTIF($D$1:D208,'MAPA ASIENTOS'!$D$2:$D$145)=0)*(COUNTIF($N$1:N208,'MAPA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09" s="166" t="str">
        <x:f>IF($Q209="","",INDEX(MAESTRO!$A:$A,$Q209))</x:f>
      </x:c>
      <x:c r="F209" s="166" t="str">
        <x:f>IF($Q209="","",INDEX(MAESTRO!$B:$B,$Q209))</x:f>
      </x:c>
      <x:c r="G209" s="166" t="str">
        <x:f>IF($Q209="","",INDEX(MAESTRO!$D:$D,$Q209))</x:f>
      </x:c>
      <x:c r="H209" s="166" t="str">
        <x:f>IF($Q209="","",INDEX(MAESTRO!$E:$E,$Q209))</x:f>
      </x:c>
      <x:c r="I209" s="166" t="str">
        <x:f>IF($Q209="","",INDEX(MAESTRO!$F:$F,$Q209))</x:f>
      </x:c>
      <x:c r="J209" s="165" t="str">
        <x:f>IF($Q209="","",INDEX(MAESTRO!$G:$G,$Q209))</x:f>
      </x:c>
      <x:c r="K209" s="165" t="str">
        <x:f>IF($Q209="","",INDEX(MAESTRO!$L:$L,$Q209))</x:f>
      </x:c>
      <x:c r="L209" s="166" t="str">
        <x:f>IF($Q209="","",INDEX(MAESTRO!$K:$K,$Q209))</x:f>
      </x:c>
      <x:c r="M209" s="165" t="str">
        <x:f>IF($Q209="","",INDEX(MAESTRO!$M:$M,$Q209))</x:f>
      </x:c>
      <x:c r="N209" s="61" t="str">
        <x:f>IF(OR($D209="",$D209="SIN ASIGNAR",$J209=""),"",IF(COUNTIFS('EDECANES AYUDANTES'!$C:$C,$J209,'EDECANES AYUDANTES'!$F:$F,"SI")=0,"",IF(LEFT($D209,1)="D","",IF(COUNTIFS('MAPA ASIENTOS'!$D:$D,CHAR(CODE(LEFT($D209,1))+1)&amp;MID($D209,2,10),'MAPA ASIENTOS'!$E:$E,"ASIGNABLE")&gt;0,CHAR(CODE(LEFT($D209,1))+1)&amp;MID($D209,2,10),""))))</x:f>
      </x:c>
      <x:c r="O209" s="61" t="str">
        <x:f>IF($N209&lt;&gt;"","RESERVADO EDECÁN/AYUDANTE","")</x:f>
      </x:c>
      <x:c r="P209" s="165" t="str">
        <x:f>IF(COUNTIFS('EDECANES AYUDANTES'!$C:$C,$J209,'EDECANES AYUDANTES'!$F:$F,"SI")=0,"",IF($D209="SIN ASIGNAR","Autoridad sin asiento asignado.",IF(LEFT($D209,1)="D","Sin fila posterior disponible.",IF($N209="","Silla posterior no asignable.","Silla posterior reservada automáticamente."))))</x:f>
      </x:c>
      <x:c r="Q209" s="166">
        <x:f>IFERROR(MATCH(ROWS($A$2:A209),MAESTRO!$P:$P,0),"")</x:f>
      </x:c>
    </x:row>
    <x:row r="210" s="115" customFormat="1">
      <x:c r="A210" s="166">
        <x:f>IF($Q210="","",ROWS($A$2:A210))</x:f>
      </x:c>
      <x:c r="B210" s="166" t="str">
        <x:f>IF(OR($D210="",$D210="SIN ASIGNAR"),"",LEFT($D210,1))</x:f>
      </x:c>
      <x:c r="C210" s="166" t="str">
        <x:f>IF(OR($D210="",$D210="SIN ASIGNAR"),"",VALUE(MID($D210,2,10)))</x:f>
      </x:c>
      <x:c r="D210" s="166" t="str">
        <x:f>IF($Q210="","",IF($J210="Cabrera Salazar, Fernando","A25",IF($J210="Mery, Roxana","A26",IFERROR(INDEX('MAPA ASIENTOS'!$D$2:$D$145,AGGREGATE(15,6,(ROW('MAPA ASIENTOS'!$D$2:$D$145)-ROW('MAPA ASIENTOS'!$D$2)+1)/(('MAPA ASIENTOS'!$E$2:$E$145="ASIGNABLE")*(COUNTIF($D$1:D209,'MAPA ASIENTOS'!$D$2:$D$145)=0)*(COUNTIF($N$1:N209,'MAPA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10" s="166" t="str">
        <x:f>IF($Q210="","",INDEX(MAESTRO!$A:$A,$Q210))</x:f>
      </x:c>
      <x:c r="F210" s="166" t="str">
        <x:f>IF($Q210="","",INDEX(MAESTRO!$B:$B,$Q210))</x:f>
      </x:c>
      <x:c r="G210" s="166" t="str">
        <x:f>IF($Q210="","",INDEX(MAESTRO!$D:$D,$Q210))</x:f>
      </x:c>
      <x:c r="H210" s="166" t="str">
        <x:f>IF($Q210="","",INDEX(MAESTRO!$E:$E,$Q210))</x:f>
      </x:c>
      <x:c r="I210" s="166" t="str">
        <x:f>IF($Q210="","",INDEX(MAESTRO!$F:$F,$Q210))</x:f>
      </x:c>
      <x:c r="J210" s="165" t="str">
        <x:f>IF($Q210="","",INDEX(MAESTRO!$G:$G,$Q210))</x:f>
      </x:c>
      <x:c r="K210" s="165" t="str">
        <x:f>IF($Q210="","",INDEX(MAESTRO!$L:$L,$Q210))</x:f>
      </x:c>
      <x:c r="L210" s="166" t="str">
        <x:f>IF($Q210="","",INDEX(MAESTRO!$K:$K,$Q210))</x:f>
      </x:c>
      <x:c r="M210" s="165" t="str">
        <x:f>IF($Q210="","",INDEX(MAESTRO!$M:$M,$Q210))</x:f>
      </x:c>
      <x:c r="N210" s="61" t="str">
        <x:f>IF(OR($D210="",$D210="SIN ASIGNAR",$J210=""),"",IF(COUNTIFS('EDECANES AYUDANTES'!$C:$C,$J210,'EDECANES AYUDANTES'!$F:$F,"SI")=0,"",IF(LEFT($D210,1)="D","",IF(COUNTIFS('MAPA ASIENTOS'!$D:$D,CHAR(CODE(LEFT($D210,1))+1)&amp;MID($D210,2,10),'MAPA ASIENTOS'!$E:$E,"ASIGNABLE")&gt;0,CHAR(CODE(LEFT($D210,1))+1)&amp;MID($D210,2,10),""))))</x:f>
      </x:c>
      <x:c r="O210" s="61" t="str">
        <x:f>IF($N210&lt;&gt;"","RESERVADO EDECÁN/AYUDANTE","")</x:f>
      </x:c>
      <x:c r="P210" s="165" t="str">
        <x:f>IF(COUNTIFS('EDECANES AYUDANTES'!$C:$C,$J210,'EDECANES AYUDANTES'!$F:$F,"SI")=0,"",IF($D210="SIN ASIGNAR","Autoridad sin asiento asignado.",IF(LEFT($D210,1)="D","Sin fila posterior disponible.",IF($N210="","Silla posterior no asignable.","Silla posterior reservada automáticamente."))))</x:f>
      </x:c>
      <x:c r="Q210" s="166">
        <x:f>IFERROR(MATCH(ROWS($A$2:A210),MAESTRO!$P:$P,0),"")</x:f>
      </x:c>
    </x:row>
    <x:row r="211" s="115" customFormat="1">
      <x:c r="A211" s="166">
        <x:f>IF($Q211="","",ROWS($A$2:A211))</x:f>
      </x:c>
      <x:c r="B211" s="166" t="str">
        <x:f>IF(OR($D211="",$D211="SIN ASIGNAR"),"",LEFT($D211,1))</x:f>
      </x:c>
      <x:c r="C211" s="166" t="str">
        <x:f>IF(OR($D211="",$D211="SIN ASIGNAR"),"",VALUE(MID($D211,2,10)))</x:f>
      </x:c>
      <x:c r="D211" s="166" t="str">
        <x:f>IF($Q211="","",IF($J211="Cabrera Salazar, Fernando","A25",IF($J211="Mery, Roxana","A26",IFERROR(INDEX('MAPA ASIENTOS'!$D$2:$D$145,AGGREGATE(15,6,(ROW('MAPA ASIENTOS'!$D$2:$D$145)-ROW('MAPA ASIENTOS'!$D$2)+1)/(('MAPA ASIENTOS'!$E$2:$E$145="ASIGNABLE")*(COUNTIF($D$1:D210,'MAPA ASIENTOS'!$D$2:$D$145)=0)*(COUNTIF($N$1:N210,'MAPA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11" s="166" t="str">
        <x:f>IF($Q211="","",INDEX(MAESTRO!$A:$A,$Q211))</x:f>
      </x:c>
      <x:c r="F211" s="166" t="str">
        <x:f>IF($Q211="","",INDEX(MAESTRO!$B:$B,$Q211))</x:f>
      </x:c>
      <x:c r="G211" s="166" t="str">
        <x:f>IF($Q211="","",INDEX(MAESTRO!$D:$D,$Q211))</x:f>
      </x:c>
      <x:c r="H211" s="166" t="str">
        <x:f>IF($Q211="","",INDEX(MAESTRO!$E:$E,$Q211))</x:f>
      </x:c>
      <x:c r="I211" s="166" t="str">
        <x:f>IF($Q211="","",INDEX(MAESTRO!$F:$F,$Q211))</x:f>
      </x:c>
      <x:c r="J211" s="165" t="str">
        <x:f>IF($Q211="","",INDEX(MAESTRO!$G:$G,$Q211))</x:f>
      </x:c>
      <x:c r="K211" s="165" t="str">
        <x:f>IF($Q211="","",INDEX(MAESTRO!$L:$L,$Q211))</x:f>
      </x:c>
      <x:c r="L211" s="166" t="str">
        <x:f>IF($Q211="","",INDEX(MAESTRO!$K:$K,$Q211))</x:f>
      </x:c>
      <x:c r="M211" s="165" t="str">
        <x:f>IF($Q211="","",INDEX(MAESTRO!$M:$M,$Q211))</x:f>
      </x:c>
      <x:c r="N211" s="61" t="str">
        <x:f>IF(OR($D211="",$D211="SIN ASIGNAR",$J211=""),"",IF(COUNTIFS('EDECANES AYUDANTES'!$C:$C,$J211,'EDECANES AYUDANTES'!$F:$F,"SI")=0,"",IF(LEFT($D211,1)="D","",IF(COUNTIFS('MAPA ASIENTOS'!$D:$D,CHAR(CODE(LEFT($D211,1))+1)&amp;MID($D211,2,10),'MAPA ASIENTOS'!$E:$E,"ASIGNABLE")&gt;0,CHAR(CODE(LEFT($D211,1))+1)&amp;MID($D211,2,10),""))))</x:f>
      </x:c>
      <x:c r="O211" s="61" t="str">
        <x:f>IF($N211&lt;&gt;"","RESERVADO EDECÁN/AYUDANTE","")</x:f>
      </x:c>
      <x:c r="P211" s="165" t="str">
        <x:f>IF(COUNTIFS('EDECANES AYUDANTES'!$C:$C,$J211,'EDECANES AYUDANTES'!$F:$F,"SI")=0,"",IF($D211="SIN ASIGNAR","Autoridad sin asiento asignado.",IF(LEFT($D211,1)="D","Sin fila posterior disponible.",IF($N211="","Silla posterior no asignable.","Silla posterior reservada automáticamente."))))</x:f>
      </x:c>
      <x:c r="Q211" s="166">
        <x:f>IFERROR(MATCH(ROWS($A$2:A211),MAESTRO!$P:$P,0),"")</x:f>
      </x:c>
    </x:row>
    <x:row r="212" s="115" customFormat="1">
      <x:c r="A212" s="166">
        <x:f>IF($Q212="","",ROWS($A$2:A212))</x:f>
      </x:c>
      <x:c r="B212" s="166" t="str">
        <x:f>IF(OR($D212="",$D212="SIN ASIGNAR"),"",LEFT($D212,1))</x:f>
      </x:c>
      <x:c r="C212" s="166" t="str">
        <x:f>IF(OR($D212="",$D212="SIN ASIGNAR"),"",VALUE(MID($D212,2,10)))</x:f>
      </x:c>
      <x:c r="D212" s="166" t="str">
        <x:f>IF($Q212="","",IF($J212="Cabrera Salazar, Fernando","A25",IF($J212="Mery, Roxana","A26",IFERROR(INDEX('MAPA ASIENTOS'!$D$2:$D$145,AGGREGATE(15,6,(ROW('MAPA ASIENTOS'!$D$2:$D$145)-ROW('MAPA ASIENTOS'!$D$2)+1)/(('MAPA ASIENTOS'!$E$2:$E$145="ASIGNABLE")*(COUNTIF($D$1:D211,'MAPA ASIENTOS'!$D$2:$D$145)=0)*(COUNTIF($N$1:N211,'MAPA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12" s="166" t="str">
        <x:f>IF($Q212="","",INDEX(MAESTRO!$A:$A,$Q212))</x:f>
      </x:c>
      <x:c r="F212" s="166" t="str">
        <x:f>IF($Q212="","",INDEX(MAESTRO!$B:$B,$Q212))</x:f>
      </x:c>
      <x:c r="G212" s="166" t="str">
        <x:f>IF($Q212="","",INDEX(MAESTRO!$D:$D,$Q212))</x:f>
      </x:c>
      <x:c r="H212" s="166" t="str">
        <x:f>IF($Q212="","",INDEX(MAESTRO!$E:$E,$Q212))</x:f>
      </x:c>
      <x:c r="I212" s="166" t="str">
        <x:f>IF($Q212="","",INDEX(MAESTRO!$F:$F,$Q212))</x:f>
      </x:c>
      <x:c r="J212" s="165" t="str">
        <x:f>IF($Q212="","",INDEX(MAESTRO!$G:$G,$Q212))</x:f>
      </x:c>
      <x:c r="K212" s="165" t="str">
        <x:f>IF($Q212="","",INDEX(MAESTRO!$L:$L,$Q212))</x:f>
      </x:c>
      <x:c r="L212" s="166" t="str">
        <x:f>IF($Q212="","",INDEX(MAESTRO!$K:$K,$Q212))</x:f>
      </x:c>
      <x:c r="M212" s="165" t="str">
        <x:f>IF($Q212="","",INDEX(MAESTRO!$M:$M,$Q212))</x:f>
      </x:c>
      <x:c r="N212" s="61" t="str">
        <x:f>IF(OR($D212="",$D212="SIN ASIGNAR",$J212=""),"",IF(COUNTIFS('EDECANES AYUDANTES'!$C:$C,$J212,'EDECANES AYUDANTES'!$F:$F,"SI")=0,"",IF(LEFT($D212,1)="D","",IF(COUNTIFS('MAPA ASIENTOS'!$D:$D,CHAR(CODE(LEFT($D212,1))+1)&amp;MID($D212,2,10),'MAPA ASIENTOS'!$E:$E,"ASIGNABLE")&gt;0,CHAR(CODE(LEFT($D212,1))+1)&amp;MID($D212,2,10),""))))</x:f>
      </x:c>
      <x:c r="O212" s="61" t="str">
        <x:f>IF($N212&lt;&gt;"","RESERVADO EDECÁN/AYUDANTE","")</x:f>
      </x:c>
      <x:c r="P212" s="165" t="str">
        <x:f>IF(COUNTIFS('EDECANES AYUDANTES'!$C:$C,$J212,'EDECANES AYUDANTES'!$F:$F,"SI")=0,"",IF($D212="SIN ASIGNAR","Autoridad sin asiento asignado.",IF(LEFT($D212,1)="D","Sin fila posterior disponible.",IF($N212="","Silla posterior no asignable.","Silla posterior reservada automáticamente."))))</x:f>
      </x:c>
      <x:c r="Q212" s="166">
        <x:f>IFERROR(MATCH(ROWS($A$2:A212),MAESTRO!$P:$P,0),"")</x:f>
      </x:c>
    </x:row>
    <x:row r="213" s="115" customFormat="1">
      <x:c r="A213" s="166">
        <x:f>IF($Q213="","",ROWS($A$2:A213))</x:f>
      </x:c>
      <x:c r="B213" s="166" t="str">
        <x:f>IF(OR($D213="",$D213="SIN ASIGNAR"),"",LEFT($D213,1))</x:f>
      </x:c>
      <x:c r="C213" s="166" t="str">
        <x:f>IF(OR($D213="",$D213="SIN ASIGNAR"),"",VALUE(MID($D213,2,10)))</x:f>
      </x:c>
      <x:c r="D213" s="166" t="str">
        <x:f>IF($Q213="","",IF($J213="Cabrera Salazar, Fernando","A25",IF($J213="Mery, Roxana","A26",IFERROR(INDEX('MAPA ASIENTOS'!$D$2:$D$145,AGGREGATE(15,6,(ROW('MAPA ASIENTOS'!$D$2:$D$145)-ROW('MAPA ASIENTOS'!$D$2)+1)/(('MAPA ASIENTOS'!$E$2:$E$145="ASIGNABLE")*(COUNTIF($D$1:D212,'MAPA ASIENTOS'!$D$2:$D$145)=0)*(COUNTIF($N$1:N212,'MAPA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13" s="166" t="str">
        <x:f>IF($Q213="","",INDEX(MAESTRO!$A:$A,$Q213))</x:f>
      </x:c>
      <x:c r="F213" s="166" t="str">
        <x:f>IF($Q213="","",INDEX(MAESTRO!$B:$B,$Q213))</x:f>
      </x:c>
      <x:c r="G213" s="166" t="str">
        <x:f>IF($Q213="","",INDEX(MAESTRO!$D:$D,$Q213))</x:f>
      </x:c>
      <x:c r="H213" s="166" t="str">
        <x:f>IF($Q213="","",INDEX(MAESTRO!$E:$E,$Q213))</x:f>
      </x:c>
      <x:c r="I213" s="166" t="str">
        <x:f>IF($Q213="","",INDEX(MAESTRO!$F:$F,$Q213))</x:f>
      </x:c>
      <x:c r="J213" s="165" t="str">
        <x:f>IF($Q213="","",INDEX(MAESTRO!$G:$G,$Q213))</x:f>
      </x:c>
      <x:c r="K213" s="165" t="str">
        <x:f>IF($Q213="","",INDEX(MAESTRO!$L:$L,$Q213))</x:f>
      </x:c>
      <x:c r="L213" s="166" t="str">
        <x:f>IF($Q213="","",INDEX(MAESTRO!$K:$K,$Q213))</x:f>
      </x:c>
      <x:c r="M213" s="165" t="str">
        <x:f>IF($Q213="","",INDEX(MAESTRO!$M:$M,$Q213))</x:f>
      </x:c>
      <x:c r="N213" s="61" t="str">
        <x:f>IF(OR($D213="",$D213="SIN ASIGNAR",$J213=""),"",IF(COUNTIFS('EDECANES AYUDANTES'!$C:$C,$J213,'EDECANES AYUDANTES'!$F:$F,"SI")=0,"",IF(LEFT($D213,1)="D","",IF(COUNTIFS('MAPA ASIENTOS'!$D:$D,CHAR(CODE(LEFT($D213,1))+1)&amp;MID($D213,2,10),'MAPA ASIENTOS'!$E:$E,"ASIGNABLE")&gt;0,CHAR(CODE(LEFT($D213,1))+1)&amp;MID($D213,2,10),""))))</x:f>
      </x:c>
      <x:c r="O213" s="61" t="str">
        <x:f>IF($N213&lt;&gt;"","RESERVADO EDECÁN/AYUDANTE","")</x:f>
      </x:c>
      <x:c r="P213" s="165" t="str">
        <x:f>IF(COUNTIFS('EDECANES AYUDANTES'!$C:$C,$J213,'EDECANES AYUDANTES'!$F:$F,"SI")=0,"",IF($D213="SIN ASIGNAR","Autoridad sin asiento asignado.",IF(LEFT($D213,1)="D","Sin fila posterior disponible.",IF($N213="","Silla posterior no asignable.","Silla posterior reservada automáticamente."))))</x:f>
      </x:c>
      <x:c r="Q213" s="166">
        <x:f>IFERROR(MATCH(ROWS($A$2:A213),MAESTRO!$P:$P,0),"")</x:f>
      </x:c>
    </x:row>
    <x:row r="214" s="115" customFormat="1">
      <x:c r="A214" s="166">
        <x:f>IF($Q214="","",ROWS($A$2:A214))</x:f>
      </x:c>
      <x:c r="B214" s="166" t="str">
        <x:f>IF(OR($D214="",$D214="SIN ASIGNAR"),"",LEFT($D214,1))</x:f>
      </x:c>
      <x:c r="C214" s="166" t="str">
        <x:f>IF(OR($D214="",$D214="SIN ASIGNAR"),"",VALUE(MID($D214,2,10)))</x:f>
      </x:c>
      <x:c r="D214" s="166" t="str">
        <x:f>IF($Q214="","",IF($J214="Cabrera Salazar, Fernando","A25",IF($J214="Mery, Roxana","A26",IFERROR(INDEX('MAPA ASIENTOS'!$D$2:$D$145,AGGREGATE(15,6,(ROW('MAPA ASIENTOS'!$D$2:$D$145)-ROW('MAPA ASIENTOS'!$D$2)+1)/(('MAPA ASIENTOS'!$E$2:$E$145="ASIGNABLE")*(COUNTIF($D$1:D213,'MAPA ASIENTOS'!$D$2:$D$145)=0)*(COUNTIF($N$1:N213,'MAPA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14" s="166" t="str">
        <x:f>IF($Q214="","",INDEX(MAESTRO!$A:$A,$Q214))</x:f>
      </x:c>
      <x:c r="F214" s="166" t="str">
        <x:f>IF($Q214="","",INDEX(MAESTRO!$B:$B,$Q214))</x:f>
      </x:c>
      <x:c r="G214" s="166" t="str">
        <x:f>IF($Q214="","",INDEX(MAESTRO!$D:$D,$Q214))</x:f>
      </x:c>
      <x:c r="H214" s="166" t="str">
        <x:f>IF($Q214="","",INDEX(MAESTRO!$E:$E,$Q214))</x:f>
      </x:c>
      <x:c r="I214" s="166" t="str">
        <x:f>IF($Q214="","",INDEX(MAESTRO!$F:$F,$Q214))</x:f>
      </x:c>
      <x:c r="J214" s="165" t="str">
        <x:f>IF($Q214="","",INDEX(MAESTRO!$G:$G,$Q214))</x:f>
      </x:c>
      <x:c r="K214" s="165" t="str">
        <x:f>IF($Q214="","",INDEX(MAESTRO!$L:$L,$Q214))</x:f>
      </x:c>
      <x:c r="L214" s="166" t="str">
        <x:f>IF($Q214="","",INDEX(MAESTRO!$K:$K,$Q214))</x:f>
      </x:c>
      <x:c r="M214" s="165" t="str">
        <x:f>IF($Q214="","",INDEX(MAESTRO!$M:$M,$Q214))</x:f>
      </x:c>
      <x:c r="N214" s="61" t="str">
        <x:f>IF(OR($D214="",$D214="SIN ASIGNAR",$J214=""),"",IF(COUNTIFS('EDECANES AYUDANTES'!$C:$C,$J214,'EDECANES AYUDANTES'!$F:$F,"SI")=0,"",IF(LEFT($D214,1)="D","",IF(COUNTIFS('MAPA ASIENTOS'!$D:$D,CHAR(CODE(LEFT($D214,1))+1)&amp;MID($D214,2,10),'MAPA ASIENTOS'!$E:$E,"ASIGNABLE")&gt;0,CHAR(CODE(LEFT($D214,1))+1)&amp;MID($D214,2,10),""))))</x:f>
      </x:c>
      <x:c r="O214" s="61" t="str">
        <x:f>IF($N214&lt;&gt;"","RESERVADO EDECÁN/AYUDANTE","")</x:f>
      </x:c>
      <x:c r="P214" s="165" t="str">
        <x:f>IF(COUNTIFS('EDECANES AYUDANTES'!$C:$C,$J214,'EDECANES AYUDANTES'!$F:$F,"SI")=0,"",IF($D214="SIN ASIGNAR","Autoridad sin asiento asignado.",IF(LEFT($D214,1)="D","Sin fila posterior disponible.",IF($N214="","Silla posterior no asignable.","Silla posterior reservada automáticamente."))))</x:f>
      </x:c>
      <x:c r="Q214" s="166">
        <x:f>IFERROR(MATCH(ROWS($A$2:A214),MAESTRO!$P:$P,0),"")</x:f>
      </x:c>
    </x:row>
    <x:row r="215" s="115" customFormat="1">
      <x:c r="A215" s="166">
        <x:f>IF($Q215="","",ROWS($A$2:A215))</x:f>
      </x:c>
      <x:c r="B215" s="166" t="str">
        <x:f>IF(OR($D215="",$D215="SIN ASIGNAR"),"",LEFT($D215,1))</x:f>
      </x:c>
      <x:c r="C215" s="166" t="str">
        <x:f>IF(OR($D215="",$D215="SIN ASIGNAR"),"",VALUE(MID($D215,2,10)))</x:f>
      </x:c>
      <x:c r="D215" s="166" t="str">
        <x:f>IF($Q215="","",IF($J215="Cabrera Salazar, Fernando","A25",IF($J215="Mery, Roxana","A26",IFERROR(INDEX('MAPA ASIENTOS'!$D$2:$D$145,AGGREGATE(15,6,(ROW('MAPA ASIENTOS'!$D$2:$D$145)-ROW('MAPA ASIENTOS'!$D$2)+1)/(('MAPA ASIENTOS'!$E$2:$E$145="ASIGNABLE")*(COUNTIF($D$1:D214,'MAPA ASIENTOS'!$D$2:$D$145)=0)*(COUNTIF($N$1:N214,'MAPA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15" s="166" t="str">
        <x:f>IF($Q215="","",INDEX(MAESTRO!$A:$A,$Q215))</x:f>
      </x:c>
      <x:c r="F215" s="166" t="str">
        <x:f>IF($Q215="","",INDEX(MAESTRO!$B:$B,$Q215))</x:f>
      </x:c>
      <x:c r="G215" s="166" t="str">
        <x:f>IF($Q215="","",INDEX(MAESTRO!$D:$D,$Q215))</x:f>
      </x:c>
      <x:c r="H215" s="166" t="str">
        <x:f>IF($Q215="","",INDEX(MAESTRO!$E:$E,$Q215))</x:f>
      </x:c>
      <x:c r="I215" s="166" t="str">
        <x:f>IF($Q215="","",INDEX(MAESTRO!$F:$F,$Q215))</x:f>
      </x:c>
      <x:c r="J215" s="165" t="str">
        <x:f>IF($Q215="","",INDEX(MAESTRO!$G:$G,$Q215))</x:f>
      </x:c>
      <x:c r="K215" s="165" t="str">
        <x:f>IF($Q215="","",INDEX(MAESTRO!$L:$L,$Q215))</x:f>
      </x:c>
      <x:c r="L215" s="166" t="str">
        <x:f>IF($Q215="","",INDEX(MAESTRO!$K:$K,$Q215))</x:f>
      </x:c>
      <x:c r="M215" s="165" t="str">
        <x:f>IF($Q215="","",INDEX(MAESTRO!$M:$M,$Q215))</x:f>
      </x:c>
      <x:c r="N215" s="61" t="str">
        <x:f>IF(OR($D215="",$D215="SIN ASIGNAR",$J215=""),"",IF(COUNTIFS('EDECANES AYUDANTES'!$C:$C,$J215,'EDECANES AYUDANTES'!$F:$F,"SI")=0,"",IF(LEFT($D215,1)="D","",IF(COUNTIFS('MAPA ASIENTOS'!$D:$D,CHAR(CODE(LEFT($D215,1))+1)&amp;MID($D215,2,10),'MAPA ASIENTOS'!$E:$E,"ASIGNABLE")&gt;0,CHAR(CODE(LEFT($D215,1))+1)&amp;MID($D215,2,10),""))))</x:f>
      </x:c>
      <x:c r="O215" s="61" t="str">
        <x:f>IF($N215&lt;&gt;"","RESERVADO EDECÁN/AYUDANTE","")</x:f>
      </x:c>
      <x:c r="P215" s="165" t="str">
        <x:f>IF(COUNTIFS('EDECANES AYUDANTES'!$C:$C,$J215,'EDECANES AYUDANTES'!$F:$F,"SI")=0,"",IF($D215="SIN ASIGNAR","Autoridad sin asiento asignado.",IF(LEFT($D215,1)="D","Sin fila posterior disponible.",IF($N215="","Silla posterior no asignable.","Silla posterior reservada automáticamente."))))</x:f>
      </x:c>
      <x:c r="Q215" s="166">
        <x:f>IFERROR(MATCH(ROWS($A$2:A215),MAESTRO!$P:$P,0),"")</x:f>
      </x:c>
    </x:row>
    <x:row r="216" s="115" customFormat="1">
      <x:c r="A216" s="166">
        <x:f>IF($Q216="","",ROWS($A$2:A216))</x:f>
      </x:c>
      <x:c r="B216" s="166" t="str">
        <x:f>IF(OR($D216="",$D216="SIN ASIGNAR"),"",LEFT($D216,1))</x:f>
      </x:c>
      <x:c r="C216" s="166" t="str">
        <x:f>IF(OR($D216="",$D216="SIN ASIGNAR"),"",VALUE(MID($D216,2,10)))</x:f>
      </x:c>
      <x:c r="D216" s="166" t="str">
        <x:f>IF($Q216="","",IF($J216="Cabrera Salazar, Fernando","A25",IF($J216="Mery, Roxana","A26",IFERROR(INDEX('MAPA ASIENTOS'!$D$2:$D$145,AGGREGATE(15,6,(ROW('MAPA ASIENTOS'!$D$2:$D$145)-ROW('MAPA ASIENTOS'!$D$2)+1)/(('MAPA ASIENTOS'!$E$2:$E$145="ASIGNABLE")*(COUNTIF($D$1:D215,'MAPA ASIENTOS'!$D$2:$D$145)=0)*(COUNTIF($N$1:N215,'MAPA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16" s="166" t="str">
        <x:f>IF($Q216="","",INDEX(MAESTRO!$A:$A,$Q216))</x:f>
      </x:c>
      <x:c r="F216" s="166" t="str">
        <x:f>IF($Q216="","",INDEX(MAESTRO!$B:$B,$Q216))</x:f>
      </x:c>
      <x:c r="G216" s="166" t="str">
        <x:f>IF($Q216="","",INDEX(MAESTRO!$D:$D,$Q216))</x:f>
      </x:c>
      <x:c r="H216" s="166" t="str">
        <x:f>IF($Q216="","",INDEX(MAESTRO!$E:$E,$Q216))</x:f>
      </x:c>
      <x:c r="I216" s="166" t="str">
        <x:f>IF($Q216="","",INDEX(MAESTRO!$F:$F,$Q216))</x:f>
      </x:c>
      <x:c r="J216" s="165" t="str">
        <x:f>IF($Q216="","",INDEX(MAESTRO!$G:$G,$Q216))</x:f>
      </x:c>
      <x:c r="K216" s="165" t="str">
        <x:f>IF($Q216="","",INDEX(MAESTRO!$L:$L,$Q216))</x:f>
      </x:c>
      <x:c r="L216" s="166" t="str">
        <x:f>IF($Q216="","",INDEX(MAESTRO!$K:$K,$Q216))</x:f>
      </x:c>
      <x:c r="M216" s="165" t="str">
        <x:f>IF($Q216="","",INDEX(MAESTRO!$M:$M,$Q216))</x:f>
      </x:c>
      <x:c r="N216" s="61" t="str">
        <x:f>IF(OR($D216="",$D216="SIN ASIGNAR",$J216=""),"",IF(COUNTIFS('EDECANES AYUDANTES'!$C:$C,$J216,'EDECANES AYUDANTES'!$F:$F,"SI")=0,"",IF(LEFT($D216,1)="D","",IF(COUNTIFS('MAPA ASIENTOS'!$D:$D,CHAR(CODE(LEFT($D216,1))+1)&amp;MID($D216,2,10),'MAPA ASIENTOS'!$E:$E,"ASIGNABLE")&gt;0,CHAR(CODE(LEFT($D216,1))+1)&amp;MID($D216,2,10),""))))</x:f>
      </x:c>
      <x:c r="O216" s="61" t="str">
        <x:f>IF($N216&lt;&gt;"","RESERVADO EDECÁN/AYUDANTE","")</x:f>
      </x:c>
      <x:c r="P216" s="165" t="str">
        <x:f>IF(COUNTIFS('EDECANES AYUDANTES'!$C:$C,$J216,'EDECANES AYUDANTES'!$F:$F,"SI")=0,"",IF($D216="SIN ASIGNAR","Autoridad sin asiento asignado.",IF(LEFT($D216,1)="D","Sin fila posterior disponible.",IF($N216="","Silla posterior no asignable.","Silla posterior reservada automáticamente."))))</x:f>
      </x:c>
      <x:c r="Q216" s="166">
        <x:f>IFERROR(MATCH(ROWS($A$2:A216),MAESTRO!$P:$P,0),"")</x:f>
      </x:c>
    </x:row>
    <x:row r="217" s="115" customFormat="1">
      <x:c r="A217" s="166">
        <x:f>IF($Q217="","",ROWS($A$2:A217))</x:f>
      </x:c>
      <x:c r="B217" s="166" t="str">
        <x:f>IF(OR($D217="",$D217="SIN ASIGNAR"),"",LEFT($D217,1))</x:f>
      </x:c>
      <x:c r="C217" s="166" t="str">
        <x:f>IF(OR($D217="",$D217="SIN ASIGNAR"),"",VALUE(MID($D217,2,10)))</x:f>
      </x:c>
      <x:c r="D217" s="166" t="str">
        <x:f>IF($Q217="","",IF($J217="Cabrera Salazar, Fernando","A25",IF($J217="Mery, Roxana","A26",IFERROR(INDEX('MAPA ASIENTOS'!$D$2:$D$145,AGGREGATE(15,6,(ROW('MAPA ASIENTOS'!$D$2:$D$145)-ROW('MAPA ASIENTOS'!$D$2)+1)/(('MAPA ASIENTOS'!$E$2:$E$145="ASIGNABLE")*(COUNTIF($D$1:D216,'MAPA ASIENTOS'!$D$2:$D$145)=0)*(COUNTIF($N$1:N216,'MAPA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17" s="166" t="str">
        <x:f>IF($Q217="","",INDEX(MAESTRO!$A:$A,$Q217))</x:f>
      </x:c>
      <x:c r="F217" s="166" t="str">
        <x:f>IF($Q217="","",INDEX(MAESTRO!$B:$B,$Q217))</x:f>
      </x:c>
      <x:c r="G217" s="166" t="str">
        <x:f>IF($Q217="","",INDEX(MAESTRO!$D:$D,$Q217))</x:f>
      </x:c>
      <x:c r="H217" s="166" t="str">
        <x:f>IF($Q217="","",INDEX(MAESTRO!$E:$E,$Q217))</x:f>
      </x:c>
      <x:c r="I217" s="166" t="str">
        <x:f>IF($Q217="","",INDEX(MAESTRO!$F:$F,$Q217))</x:f>
      </x:c>
      <x:c r="J217" s="165" t="str">
        <x:f>IF($Q217="","",INDEX(MAESTRO!$G:$G,$Q217))</x:f>
      </x:c>
      <x:c r="K217" s="165" t="str">
        <x:f>IF($Q217="","",INDEX(MAESTRO!$L:$L,$Q217))</x:f>
      </x:c>
      <x:c r="L217" s="166" t="str">
        <x:f>IF($Q217="","",INDEX(MAESTRO!$K:$K,$Q217))</x:f>
      </x:c>
      <x:c r="M217" s="165" t="str">
        <x:f>IF($Q217="","",INDEX(MAESTRO!$M:$M,$Q217))</x:f>
      </x:c>
      <x:c r="N217" s="61" t="str">
        <x:f>IF(OR($D217="",$D217="SIN ASIGNAR",$J217=""),"",IF(COUNTIFS('EDECANES AYUDANTES'!$C:$C,$J217,'EDECANES AYUDANTES'!$F:$F,"SI")=0,"",IF(LEFT($D217,1)="D","",IF(COUNTIFS('MAPA ASIENTOS'!$D:$D,CHAR(CODE(LEFT($D217,1))+1)&amp;MID($D217,2,10),'MAPA ASIENTOS'!$E:$E,"ASIGNABLE")&gt;0,CHAR(CODE(LEFT($D217,1))+1)&amp;MID($D217,2,10),""))))</x:f>
      </x:c>
      <x:c r="O217" s="61" t="str">
        <x:f>IF($N217&lt;&gt;"","RESERVADO EDECÁN/AYUDANTE","")</x:f>
      </x:c>
      <x:c r="P217" s="165" t="str">
        <x:f>IF(COUNTIFS('EDECANES AYUDANTES'!$C:$C,$J217,'EDECANES AYUDANTES'!$F:$F,"SI")=0,"",IF($D217="SIN ASIGNAR","Autoridad sin asiento asignado.",IF(LEFT($D217,1)="D","Sin fila posterior disponible.",IF($N217="","Silla posterior no asignable.","Silla posterior reservada automáticamente."))))</x:f>
      </x:c>
      <x:c r="Q217" s="166">
        <x:f>IFERROR(MATCH(ROWS($A$2:A217),MAESTRO!$P:$P,0),"")</x:f>
      </x:c>
    </x:row>
    <x:row r="218" s="115" customFormat="1">
      <x:c r="A218" s="166">
        <x:f>IF($Q218="","",ROWS($A$2:A218))</x:f>
      </x:c>
      <x:c r="B218" s="166" t="str">
        <x:f>IF(OR($D218="",$D218="SIN ASIGNAR"),"",LEFT($D218,1))</x:f>
      </x:c>
      <x:c r="C218" s="166" t="str">
        <x:f>IF(OR($D218="",$D218="SIN ASIGNAR"),"",VALUE(MID($D218,2,10)))</x:f>
      </x:c>
      <x:c r="D218" s="166" t="str">
        <x:f>IF($Q218="","",IF($J218="Cabrera Salazar, Fernando","A25",IF($J218="Mery, Roxana","A26",IFERROR(INDEX('MAPA ASIENTOS'!$D$2:$D$145,AGGREGATE(15,6,(ROW('MAPA ASIENTOS'!$D$2:$D$145)-ROW('MAPA ASIENTOS'!$D$2)+1)/(('MAPA ASIENTOS'!$E$2:$E$145="ASIGNABLE")*(COUNTIF($D$1:D217,'MAPA ASIENTOS'!$D$2:$D$145)=0)*(COUNTIF($N$1:N217,'MAPA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18" s="166" t="str">
        <x:f>IF($Q218="","",INDEX(MAESTRO!$A:$A,$Q218))</x:f>
      </x:c>
      <x:c r="F218" s="166" t="str">
        <x:f>IF($Q218="","",INDEX(MAESTRO!$B:$B,$Q218))</x:f>
      </x:c>
      <x:c r="G218" s="166" t="str">
        <x:f>IF($Q218="","",INDEX(MAESTRO!$D:$D,$Q218))</x:f>
      </x:c>
      <x:c r="H218" s="166" t="str">
        <x:f>IF($Q218="","",INDEX(MAESTRO!$E:$E,$Q218))</x:f>
      </x:c>
      <x:c r="I218" s="166" t="str">
        <x:f>IF($Q218="","",INDEX(MAESTRO!$F:$F,$Q218))</x:f>
      </x:c>
      <x:c r="J218" s="165" t="str">
        <x:f>IF($Q218="","",INDEX(MAESTRO!$G:$G,$Q218))</x:f>
      </x:c>
      <x:c r="K218" s="165" t="str">
        <x:f>IF($Q218="","",INDEX(MAESTRO!$L:$L,$Q218))</x:f>
      </x:c>
      <x:c r="L218" s="166" t="str">
        <x:f>IF($Q218="","",INDEX(MAESTRO!$K:$K,$Q218))</x:f>
      </x:c>
      <x:c r="M218" s="165" t="str">
        <x:f>IF($Q218="","",INDEX(MAESTRO!$M:$M,$Q218))</x:f>
      </x:c>
      <x:c r="N218" s="61" t="str">
        <x:f>IF(OR($D218="",$D218="SIN ASIGNAR",$J218=""),"",IF(COUNTIFS('EDECANES AYUDANTES'!$C:$C,$J218,'EDECANES AYUDANTES'!$F:$F,"SI")=0,"",IF(LEFT($D218,1)="D","",IF(COUNTIFS('MAPA ASIENTOS'!$D:$D,CHAR(CODE(LEFT($D218,1))+1)&amp;MID($D218,2,10),'MAPA ASIENTOS'!$E:$E,"ASIGNABLE")&gt;0,CHAR(CODE(LEFT($D218,1))+1)&amp;MID($D218,2,10),""))))</x:f>
      </x:c>
      <x:c r="O218" s="61" t="str">
        <x:f>IF($N218&lt;&gt;"","RESERVADO EDECÁN/AYUDANTE","")</x:f>
      </x:c>
      <x:c r="P218" s="165" t="str">
        <x:f>IF(COUNTIFS('EDECANES AYUDANTES'!$C:$C,$J218,'EDECANES AYUDANTES'!$F:$F,"SI")=0,"",IF($D218="SIN ASIGNAR","Autoridad sin asiento asignado.",IF(LEFT($D218,1)="D","Sin fila posterior disponible.",IF($N218="","Silla posterior no asignable.","Silla posterior reservada automáticamente."))))</x:f>
      </x:c>
      <x:c r="Q218" s="166">
        <x:f>IFERROR(MATCH(ROWS($A$2:A218),MAESTRO!$P:$P,0),"")</x:f>
      </x:c>
    </x:row>
    <x:row r="219" s="115" customFormat="1">
      <x:c r="A219" s="166">
        <x:f>IF($Q219="","",ROWS($A$2:A219))</x:f>
      </x:c>
      <x:c r="B219" s="166" t="str">
        <x:f>IF(OR($D219="",$D219="SIN ASIGNAR"),"",LEFT($D219,1))</x:f>
      </x:c>
      <x:c r="C219" s="166" t="str">
        <x:f>IF(OR($D219="",$D219="SIN ASIGNAR"),"",VALUE(MID($D219,2,10)))</x:f>
      </x:c>
      <x:c r="D219" s="166" t="str">
        <x:f>IF($Q219="","",IF($J219="Cabrera Salazar, Fernando","A25",IF($J219="Mery, Roxana","A26",IFERROR(INDEX('MAPA ASIENTOS'!$D$2:$D$145,AGGREGATE(15,6,(ROW('MAPA ASIENTOS'!$D$2:$D$145)-ROW('MAPA ASIENTOS'!$D$2)+1)/(('MAPA ASIENTOS'!$E$2:$E$145="ASIGNABLE")*(COUNTIF($D$1:D218,'MAPA ASIENTOS'!$D$2:$D$145)=0)*(COUNTIF($N$1:N218,'MAPA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19" s="166" t="str">
        <x:f>IF($Q219="","",INDEX(MAESTRO!$A:$A,$Q219))</x:f>
      </x:c>
      <x:c r="F219" s="166" t="str">
        <x:f>IF($Q219="","",INDEX(MAESTRO!$B:$B,$Q219))</x:f>
      </x:c>
      <x:c r="G219" s="166" t="str">
        <x:f>IF($Q219="","",INDEX(MAESTRO!$D:$D,$Q219))</x:f>
      </x:c>
      <x:c r="H219" s="166" t="str">
        <x:f>IF($Q219="","",INDEX(MAESTRO!$E:$E,$Q219))</x:f>
      </x:c>
      <x:c r="I219" s="166" t="str">
        <x:f>IF($Q219="","",INDEX(MAESTRO!$F:$F,$Q219))</x:f>
      </x:c>
      <x:c r="J219" s="165" t="str">
        <x:f>IF($Q219="","",INDEX(MAESTRO!$G:$G,$Q219))</x:f>
      </x:c>
      <x:c r="K219" s="165" t="str">
        <x:f>IF($Q219="","",INDEX(MAESTRO!$L:$L,$Q219))</x:f>
      </x:c>
      <x:c r="L219" s="166" t="str">
        <x:f>IF($Q219="","",INDEX(MAESTRO!$K:$K,$Q219))</x:f>
      </x:c>
      <x:c r="M219" s="165" t="str">
        <x:f>IF($Q219="","",INDEX(MAESTRO!$M:$M,$Q219))</x:f>
      </x:c>
      <x:c r="N219" s="61" t="str">
        <x:f>IF(OR($D219="",$D219="SIN ASIGNAR",$J219=""),"",IF(COUNTIFS('EDECANES AYUDANTES'!$C:$C,$J219,'EDECANES AYUDANTES'!$F:$F,"SI")=0,"",IF(LEFT($D219,1)="D","",IF(COUNTIFS('MAPA ASIENTOS'!$D:$D,CHAR(CODE(LEFT($D219,1))+1)&amp;MID($D219,2,10),'MAPA ASIENTOS'!$E:$E,"ASIGNABLE")&gt;0,CHAR(CODE(LEFT($D219,1))+1)&amp;MID($D219,2,10),""))))</x:f>
      </x:c>
      <x:c r="O219" s="61" t="str">
        <x:f>IF($N219&lt;&gt;"","RESERVADO EDECÁN/AYUDANTE","")</x:f>
      </x:c>
      <x:c r="P219" s="165" t="str">
        <x:f>IF(COUNTIFS('EDECANES AYUDANTES'!$C:$C,$J219,'EDECANES AYUDANTES'!$F:$F,"SI")=0,"",IF($D219="SIN ASIGNAR","Autoridad sin asiento asignado.",IF(LEFT($D219,1)="D","Sin fila posterior disponible.",IF($N219="","Silla posterior no asignable.","Silla posterior reservada automáticamente."))))</x:f>
      </x:c>
      <x:c r="Q219" s="166">
        <x:f>IFERROR(MATCH(ROWS($A$2:A219),MAESTRO!$P:$P,0),"")</x:f>
      </x:c>
    </x:row>
    <x:row r="220" s="115" customFormat="1">
      <x:c r="A220" s="166">
        <x:f>IF($Q220="","",ROWS($A$2:A220))</x:f>
      </x:c>
      <x:c r="B220" s="166" t="str">
        <x:f>IF(OR($D220="",$D220="SIN ASIGNAR"),"",LEFT($D220,1))</x:f>
      </x:c>
      <x:c r="C220" s="166" t="str">
        <x:f>IF(OR($D220="",$D220="SIN ASIGNAR"),"",VALUE(MID($D220,2,10)))</x:f>
      </x:c>
      <x:c r="D220" s="166" t="str">
        <x:f>IF($Q220="","",IF($J220="Cabrera Salazar, Fernando","A25",IF($J220="Mery, Roxana","A26",IFERROR(INDEX('MAPA ASIENTOS'!$D$2:$D$145,AGGREGATE(15,6,(ROW('MAPA ASIENTOS'!$D$2:$D$145)-ROW('MAPA ASIENTOS'!$D$2)+1)/(('MAPA ASIENTOS'!$E$2:$E$145="ASIGNABLE")*(COUNTIF($D$1:D219,'MAPA ASIENTOS'!$D$2:$D$145)=0)*(COUNTIF($N$1:N219,'MAPA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20" s="166" t="str">
        <x:f>IF($Q220="","",INDEX(MAESTRO!$A:$A,$Q220))</x:f>
      </x:c>
      <x:c r="F220" s="166" t="str">
        <x:f>IF($Q220="","",INDEX(MAESTRO!$B:$B,$Q220))</x:f>
      </x:c>
      <x:c r="G220" s="166" t="str">
        <x:f>IF($Q220="","",INDEX(MAESTRO!$D:$D,$Q220))</x:f>
      </x:c>
      <x:c r="H220" s="166" t="str">
        <x:f>IF($Q220="","",INDEX(MAESTRO!$E:$E,$Q220))</x:f>
      </x:c>
      <x:c r="I220" s="166" t="str">
        <x:f>IF($Q220="","",INDEX(MAESTRO!$F:$F,$Q220))</x:f>
      </x:c>
      <x:c r="J220" s="165" t="str">
        <x:f>IF($Q220="","",INDEX(MAESTRO!$G:$G,$Q220))</x:f>
      </x:c>
      <x:c r="K220" s="165" t="str">
        <x:f>IF($Q220="","",INDEX(MAESTRO!$L:$L,$Q220))</x:f>
      </x:c>
      <x:c r="L220" s="166" t="str">
        <x:f>IF($Q220="","",INDEX(MAESTRO!$K:$K,$Q220))</x:f>
      </x:c>
      <x:c r="M220" s="165" t="str">
        <x:f>IF($Q220="","",INDEX(MAESTRO!$M:$M,$Q220))</x:f>
      </x:c>
      <x:c r="N220" s="61" t="str">
        <x:f>IF(OR($D220="",$D220="SIN ASIGNAR",$J220=""),"",IF(COUNTIFS('EDECANES AYUDANTES'!$C:$C,$J220,'EDECANES AYUDANTES'!$F:$F,"SI")=0,"",IF(LEFT($D220,1)="D","",IF(COUNTIFS('MAPA ASIENTOS'!$D:$D,CHAR(CODE(LEFT($D220,1))+1)&amp;MID($D220,2,10),'MAPA ASIENTOS'!$E:$E,"ASIGNABLE")&gt;0,CHAR(CODE(LEFT($D220,1))+1)&amp;MID($D220,2,10),""))))</x:f>
      </x:c>
      <x:c r="O220" s="61" t="str">
        <x:f>IF($N220&lt;&gt;"","RESERVADO EDECÁN/AYUDANTE","")</x:f>
      </x:c>
      <x:c r="P220" s="165" t="str">
        <x:f>IF(COUNTIFS('EDECANES AYUDANTES'!$C:$C,$J220,'EDECANES AYUDANTES'!$F:$F,"SI")=0,"",IF($D220="SIN ASIGNAR","Autoridad sin asiento asignado.",IF(LEFT($D220,1)="D","Sin fila posterior disponible.",IF($N220="","Silla posterior no asignable.","Silla posterior reservada automáticamente."))))</x:f>
      </x:c>
      <x:c r="Q220" s="166">
        <x:f>IFERROR(MATCH(ROWS($A$2:A220),MAESTRO!$P:$P,0),"")</x:f>
      </x:c>
    </x:row>
    <x:row r="221" s="115" customFormat="1">
      <x:c r="A221" s="166">
        <x:f>IF($Q221="","",ROWS($A$2:A221))</x:f>
      </x:c>
      <x:c r="B221" s="166" t="str">
        <x:f>IF(OR($D221="",$D221="SIN ASIGNAR"),"",LEFT($D221,1))</x:f>
      </x:c>
      <x:c r="C221" s="166" t="str">
        <x:f>IF(OR($D221="",$D221="SIN ASIGNAR"),"",VALUE(MID($D221,2,10)))</x:f>
      </x:c>
      <x:c r="D221" s="166" t="str">
        <x:f>IF($Q221="","",IF($J221="Cabrera Salazar, Fernando","A25",IF($J221="Mery, Roxana","A26",IFERROR(INDEX('MAPA ASIENTOS'!$D$2:$D$145,AGGREGATE(15,6,(ROW('MAPA ASIENTOS'!$D$2:$D$145)-ROW('MAPA ASIENTOS'!$D$2)+1)/(('MAPA ASIENTOS'!$E$2:$E$145="ASIGNABLE")*(COUNTIF($D$1:D220,'MAPA ASIENTOS'!$D$2:$D$145)=0)*(COUNTIF($N$1:N220,'MAPA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21" s="166" t="str">
        <x:f>IF($Q221="","",INDEX(MAESTRO!$A:$A,$Q221))</x:f>
      </x:c>
      <x:c r="F221" s="166" t="str">
        <x:f>IF($Q221="","",INDEX(MAESTRO!$B:$B,$Q221))</x:f>
      </x:c>
      <x:c r="G221" s="166" t="str">
        <x:f>IF($Q221="","",INDEX(MAESTRO!$D:$D,$Q221))</x:f>
      </x:c>
      <x:c r="H221" s="166" t="str">
        <x:f>IF($Q221="","",INDEX(MAESTRO!$E:$E,$Q221))</x:f>
      </x:c>
      <x:c r="I221" s="166" t="str">
        <x:f>IF($Q221="","",INDEX(MAESTRO!$F:$F,$Q221))</x:f>
      </x:c>
      <x:c r="J221" s="165" t="str">
        <x:f>IF($Q221="","",INDEX(MAESTRO!$G:$G,$Q221))</x:f>
      </x:c>
      <x:c r="K221" s="165" t="str">
        <x:f>IF($Q221="","",INDEX(MAESTRO!$L:$L,$Q221))</x:f>
      </x:c>
      <x:c r="L221" s="166" t="str">
        <x:f>IF($Q221="","",INDEX(MAESTRO!$K:$K,$Q221))</x:f>
      </x:c>
      <x:c r="M221" s="165" t="str">
        <x:f>IF($Q221="","",INDEX(MAESTRO!$M:$M,$Q221))</x:f>
      </x:c>
      <x:c r="N221" s="61" t="str">
        <x:f>IF(OR($D221="",$D221="SIN ASIGNAR",$J221=""),"",IF(COUNTIFS('EDECANES AYUDANTES'!$C:$C,$J221,'EDECANES AYUDANTES'!$F:$F,"SI")=0,"",IF(LEFT($D221,1)="D","",IF(COUNTIFS('MAPA ASIENTOS'!$D:$D,CHAR(CODE(LEFT($D221,1))+1)&amp;MID($D221,2,10),'MAPA ASIENTOS'!$E:$E,"ASIGNABLE")&gt;0,CHAR(CODE(LEFT($D221,1))+1)&amp;MID($D221,2,10),""))))</x:f>
      </x:c>
      <x:c r="O221" s="61" t="str">
        <x:f>IF($N221&lt;&gt;"","RESERVADO EDECÁN/AYUDANTE","")</x:f>
      </x:c>
      <x:c r="P221" s="165" t="str">
        <x:f>IF(COUNTIFS('EDECANES AYUDANTES'!$C:$C,$J221,'EDECANES AYUDANTES'!$F:$F,"SI")=0,"",IF($D221="SIN ASIGNAR","Autoridad sin asiento asignado.",IF(LEFT($D221,1)="D","Sin fila posterior disponible.",IF($N221="","Silla posterior no asignable.","Silla posterior reservada automáticamente."))))</x:f>
      </x:c>
      <x:c r="Q221" s="166">
        <x:f>IFERROR(MATCH(ROWS($A$2:A221),MAESTRO!$P:$P,0),"")</x:f>
      </x:c>
    </x:row>
    <x:row r="222" s="115" customFormat="1">
      <x:c r="A222" s="166">
        <x:f>IF($Q222="","",ROWS($A$2:A222))</x:f>
      </x:c>
      <x:c r="B222" s="166" t="str">
        <x:f>IF(OR($D222="",$D222="SIN ASIGNAR"),"",LEFT($D222,1))</x:f>
      </x:c>
      <x:c r="C222" s="166" t="str">
        <x:f>IF(OR($D222="",$D222="SIN ASIGNAR"),"",VALUE(MID($D222,2,10)))</x:f>
      </x:c>
      <x:c r="D222" s="166" t="str">
        <x:f>IF($Q222="","",IF($J222="Cabrera Salazar, Fernando","A25",IF($J222="Mery, Roxana","A26",IFERROR(INDEX('MAPA ASIENTOS'!$D$2:$D$145,AGGREGATE(15,6,(ROW('MAPA ASIENTOS'!$D$2:$D$145)-ROW('MAPA ASIENTOS'!$D$2)+1)/(('MAPA ASIENTOS'!$E$2:$E$145="ASIGNABLE")*(COUNTIF($D$1:D221,'MAPA ASIENTOS'!$D$2:$D$145)=0)*(COUNTIF($N$1:N221,'MAPA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22" s="166" t="str">
        <x:f>IF($Q222="","",INDEX(MAESTRO!$A:$A,$Q222))</x:f>
      </x:c>
      <x:c r="F222" s="166" t="str">
        <x:f>IF($Q222="","",INDEX(MAESTRO!$B:$B,$Q222))</x:f>
      </x:c>
      <x:c r="G222" s="166" t="str">
        <x:f>IF($Q222="","",INDEX(MAESTRO!$D:$D,$Q222))</x:f>
      </x:c>
      <x:c r="H222" s="166" t="str">
        <x:f>IF($Q222="","",INDEX(MAESTRO!$E:$E,$Q222))</x:f>
      </x:c>
      <x:c r="I222" s="166" t="str">
        <x:f>IF($Q222="","",INDEX(MAESTRO!$F:$F,$Q222))</x:f>
      </x:c>
      <x:c r="J222" s="165" t="str">
        <x:f>IF($Q222="","",INDEX(MAESTRO!$G:$G,$Q222))</x:f>
      </x:c>
      <x:c r="K222" s="165" t="str">
        <x:f>IF($Q222="","",INDEX(MAESTRO!$L:$L,$Q222))</x:f>
      </x:c>
      <x:c r="L222" s="166" t="str">
        <x:f>IF($Q222="","",INDEX(MAESTRO!$K:$K,$Q222))</x:f>
      </x:c>
      <x:c r="M222" s="165" t="str">
        <x:f>IF($Q222="","",INDEX(MAESTRO!$M:$M,$Q222))</x:f>
      </x:c>
      <x:c r="N222" s="61" t="str">
        <x:f>IF(OR($D222="",$D222="SIN ASIGNAR",$J222=""),"",IF(COUNTIFS('EDECANES AYUDANTES'!$C:$C,$J222,'EDECANES AYUDANTES'!$F:$F,"SI")=0,"",IF(LEFT($D222,1)="D","",IF(COUNTIFS('MAPA ASIENTOS'!$D:$D,CHAR(CODE(LEFT($D222,1))+1)&amp;MID($D222,2,10),'MAPA ASIENTOS'!$E:$E,"ASIGNABLE")&gt;0,CHAR(CODE(LEFT($D222,1))+1)&amp;MID($D222,2,10),""))))</x:f>
      </x:c>
      <x:c r="O222" s="61" t="str">
        <x:f>IF($N222&lt;&gt;"","RESERVADO EDECÁN/AYUDANTE","")</x:f>
      </x:c>
      <x:c r="P222" s="165" t="str">
        <x:f>IF(COUNTIFS('EDECANES AYUDANTES'!$C:$C,$J222,'EDECANES AYUDANTES'!$F:$F,"SI")=0,"",IF($D222="SIN ASIGNAR","Autoridad sin asiento asignado.",IF(LEFT($D222,1)="D","Sin fila posterior disponible.",IF($N222="","Silla posterior no asignable.","Silla posterior reservada automáticamente."))))</x:f>
      </x:c>
      <x:c r="Q222" s="166">
        <x:f>IFERROR(MATCH(ROWS($A$2:A222),MAESTRO!$P:$P,0),"")</x:f>
      </x:c>
    </x:row>
    <x:row r="223" s="115" customFormat="1">
      <x:c r="A223" s="166">
        <x:f>IF($Q223="","",ROWS($A$2:A223))</x:f>
      </x:c>
      <x:c r="B223" s="166" t="str">
        <x:f>IF(OR($D223="",$D223="SIN ASIGNAR"),"",LEFT($D223,1))</x:f>
      </x:c>
      <x:c r="C223" s="166" t="str">
        <x:f>IF(OR($D223="",$D223="SIN ASIGNAR"),"",VALUE(MID($D223,2,10)))</x:f>
      </x:c>
      <x:c r="D223" s="166" t="str">
        <x:f>IF($Q223="","",IF($J223="Cabrera Salazar, Fernando","A25",IF($J223="Mery, Roxana","A26",IFERROR(INDEX('MAPA ASIENTOS'!$D$2:$D$145,AGGREGATE(15,6,(ROW('MAPA ASIENTOS'!$D$2:$D$145)-ROW('MAPA ASIENTOS'!$D$2)+1)/(('MAPA ASIENTOS'!$E$2:$E$145="ASIGNABLE")*(COUNTIF($D$1:D222,'MAPA ASIENTOS'!$D$2:$D$145)=0)*(COUNTIF($N$1:N222,'MAPA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23" s="166" t="str">
        <x:f>IF($Q223="","",INDEX(MAESTRO!$A:$A,$Q223))</x:f>
      </x:c>
      <x:c r="F223" s="166" t="str">
        <x:f>IF($Q223="","",INDEX(MAESTRO!$B:$B,$Q223))</x:f>
      </x:c>
      <x:c r="G223" s="166" t="str">
        <x:f>IF($Q223="","",INDEX(MAESTRO!$D:$D,$Q223))</x:f>
      </x:c>
      <x:c r="H223" s="166" t="str">
        <x:f>IF($Q223="","",INDEX(MAESTRO!$E:$E,$Q223))</x:f>
      </x:c>
      <x:c r="I223" s="166" t="str">
        <x:f>IF($Q223="","",INDEX(MAESTRO!$F:$F,$Q223))</x:f>
      </x:c>
      <x:c r="J223" s="165" t="str">
        <x:f>IF($Q223="","",INDEX(MAESTRO!$G:$G,$Q223))</x:f>
      </x:c>
      <x:c r="K223" s="165" t="str">
        <x:f>IF($Q223="","",INDEX(MAESTRO!$L:$L,$Q223))</x:f>
      </x:c>
      <x:c r="L223" s="166" t="str">
        <x:f>IF($Q223="","",INDEX(MAESTRO!$K:$K,$Q223))</x:f>
      </x:c>
      <x:c r="M223" s="165" t="str">
        <x:f>IF($Q223="","",INDEX(MAESTRO!$M:$M,$Q223))</x:f>
      </x:c>
      <x:c r="N223" s="61" t="str">
        <x:f>IF(OR($D223="",$D223="SIN ASIGNAR",$J223=""),"",IF(COUNTIFS('EDECANES AYUDANTES'!$C:$C,$J223,'EDECANES AYUDANTES'!$F:$F,"SI")=0,"",IF(LEFT($D223,1)="D","",IF(COUNTIFS('MAPA ASIENTOS'!$D:$D,CHAR(CODE(LEFT($D223,1))+1)&amp;MID($D223,2,10),'MAPA ASIENTOS'!$E:$E,"ASIGNABLE")&gt;0,CHAR(CODE(LEFT($D223,1))+1)&amp;MID($D223,2,10),""))))</x:f>
      </x:c>
      <x:c r="O223" s="61" t="str">
        <x:f>IF($N223&lt;&gt;"","RESERVADO EDECÁN/AYUDANTE","")</x:f>
      </x:c>
      <x:c r="P223" s="165" t="str">
        <x:f>IF(COUNTIFS('EDECANES AYUDANTES'!$C:$C,$J223,'EDECANES AYUDANTES'!$F:$F,"SI")=0,"",IF($D223="SIN ASIGNAR","Autoridad sin asiento asignado.",IF(LEFT($D223,1)="D","Sin fila posterior disponible.",IF($N223="","Silla posterior no asignable.","Silla posterior reservada automáticamente."))))</x:f>
      </x:c>
      <x:c r="Q223" s="166">
        <x:f>IFERROR(MATCH(ROWS($A$2:A223),MAESTRO!$P:$P,0),"")</x:f>
      </x:c>
    </x:row>
    <x:row r="224" s="115" customFormat="1">
      <x:c r="A224" s="166">
        <x:f>IF($Q224="","",ROWS($A$2:A224))</x:f>
      </x:c>
      <x:c r="B224" s="166" t="str">
        <x:f>IF(OR($D224="",$D224="SIN ASIGNAR"),"",LEFT($D224,1))</x:f>
      </x:c>
      <x:c r="C224" s="166" t="str">
        <x:f>IF(OR($D224="",$D224="SIN ASIGNAR"),"",VALUE(MID($D224,2,10)))</x:f>
      </x:c>
      <x:c r="D224" s="166" t="str">
        <x:f>IF($Q224="","",IF($J224="Cabrera Salazar, Fernando","A25",IF($J224="Mery, Roxana","A26",IFERROR(INDEX('MAPA ASIENTOS'!$D$2:$D$145,AGGREGATE(15,6,(ROW('MAPA ASIENTOS'!$D$2:$D$145)-ROW('MAPA ASIENTOS'!$D$2)+1)/(('MAPA ASIENTOS'!$E$2:$E$145="ASIGNABLE")*(COUNTIF($D$1:D223,'MAPA ASIENTOS'!$D$2:$D$145)=0)*(COUNTIF($N$1:N223,'MAPA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24" s="166" t="str">
        <x:f>IF($Q224="","",INDEX(MAESTRO!$A:$A,$Q224))</x:f>
      </x:c>
      <x:c r="F224" s="166" t="str">
        <x:f>IF($Q224="","",INDEX(MAESTRO!$B:$B,$Q224))</x:f>
      </x:c>
      <x:c r="G224" s="166" t="str">
        <x:f>IF($Q224="","",INDEX(MAESTRO!$D:$D,$Q224))</x:f>
      </x:c>
      <x:c r="H224" s="166" t="str">
        <x:f>IF($Q224="","",INDEX(MAESTRO!$E:$E,$Q224))</x:f>
      </x:c>
      <x:c r="I224" s="166" t="str">
        <x:f>IF($Q224="","",INDEX(MAESTRO!$F:$F,$Q224))</x:f>
      </x:c>
      <x:c r="J224" s="165" t="str">
        <x:f>IF($Q224="","",INDEX(MAESTRO!$G:$G,$Q224))</x:f>
      </x:c>
      <x:c r="K224" s="165" t="str">
        <x:f>IF($Q224="","",INDEX(MAESTRO!$L:$L,$Q224))</x:f>
      </x:c>
      <x:c r="L224" s="166" t="str">
        <x:f>IF($Q224="","",INDEX(MAESTRO!$K:$K,$Q224))</x:f>
      </x:c>
      <x:c r="M224" s="165" t="str">
        <x:f>IF($Q224="","",INDEX(MAESTRO!$M:$M,$Q224))</x:f>
      </x:c>
      <x:c r="N224" s="61" t="str">
        <x:f>IF(OR($D224="",$D224="SIN ASIGNAR",$J224=""),"",IF(COUNTIFS('EDECANES AYUDANTES'!$C:$C,$J224,'EDECANES AYUDANTES'!$F:$F,"SI")=0,"",IF(LEFT($D224,1)="D","",IF(COUNTIFS('MAPA ASIENTOS'!$D:$D,CHAR(CODE(LEFT($D224,1))+1)&amp;MID($D224,2,10),'MAPA ASIENTOS'!$E:$E,"ASIGNABLE")&gt;0,CHAR(CODE(LEFT($D224,1))+1)&amp;MID($D224,2,10),""))))</x:f>
      </x:c>
      <x:c r="O224" s="61" t="str">
        <x:f>IF($N224&lt;&gt;"","RESERVADO EDECÁN/AYUDANTE","")</x:f>
      </x:c>
      <x:c r="P224" s="165" t="str">
        <x:f>IF(COUNTIFS('EDECANES AYUDANTES'!$C:$C,$J224,'EDECANES AYUDANTES'!$F:$F,"SI")=0,"",IF($D224="SIN ASIGNAR","Autoridad sin asiento asignado.",IF(LEFT($D224,1)="D","Sin fila posterior disponible.",IF($N224="","Silla posterior no asignable.","Silla posterior reservada automáticamente."))))</x:f>
      </x:c>
      <x:c r="Q224" s="166">
        <x:f>IFERROR(MATCH(ROWS($A$2:A224),MAESTRO!$P:$P,0),"")</x:f>
      </x:c>
    </x:row>
    <x:row r="225" s="115" customFormat="1">
      <x:c r="A225" s="166">
        <x:f>IF($Q225="","",ROWS($A$2:A225))</x:f>
      </x:c>
      <x:c r="B225" s="166" t="str">
        <x:f>IF(OR($D225="",$D225="SIN ASIGNAR"),"",LEFT($D225,1))</x:f>
      </x:c>
      <x:c r="C225" s="166" t="str">
        <x:f>IF(OR($D225="",$D225="SIN ASIGNAR"),"",VALUE(MID($D225,2,10)))</x:f>
      </x:c>
      <x:c r="D225" s="166" t="str">
        <x:f>IF($Q225="","",IF($J225="Cabrera Salazar, Fernando","A25",IF($J225="Mery, Roxana","A26",IFERROR(INDEX('MAPA ASIENTOS'!$D$2:$D$145,AGGREGATE(15,6,(ROW('MAPA ASIENTOS'!$D$2:$D$145)-ROW('MAPA ASIENTOS'!$D$2)+1)/(('MAPA ASIENTOS'!$E$2:$E$145="ASIGNABLE")*(COUNTIF($D$1:D224,'MAPA ASIENTOS'!$D$2:$D$145)=0)*(COUNTIF($N$1:N224,'MAPA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25" s="166" t="str">
        <x:f>IF($Q225="","",INDEX(MAESTRO!$A:$A,$Q225))</x:f>
      </x:c>
      <x:c r="F225" s="166" t="str">
        <x:f>IF($Q225="","",INDEX(MAESTRO!$B:$B,$Q225))</x:f>
      </x:c>
      <x:c r="G225" s="166" t="str">
        <x:f>IF($Q225="","",INDEX(MAESTRO!$D:$D,$Q225))</x:f>
      </x:c>
      <x:c r="H225" s="166" t="str">
        <x:f>IF($Q225="","",INDEX(MAESTRO!$E:$E,$Q225))</x:f>
      </x:c>
      <x:c r="I225" s="166" t="str">
        <x:f>IF($Q225="","",INDEX(MAESTRO!$F:$F,$Q225))</x:f>
      </x:c>
      <x:c r="J225" s="165" t="str">
        <x:f>IF($Q225="","",INDEX(MAESTRO!$G:$G,$Q225))</x:f>
      </x:c>
      <x:c r="K225" s="165" t="str">
        <x:f>IF($Q225="","",INDEX(MAESTRO!$L:$L,$Q225))</x:f>
      </x:c>
      <x:c r="L225" s="166" t="str">
        <x:f>IF($Q225="","",INDEX(MAESTRO!$K:$K,$Q225))</x:f>
      </x:c>
      <x:c r="M225" s="165" t="str">
        <x:f>IF($Q225="","",INDEX(MAESTRO!$M:$M,$Q225))</x:f>
      </x:c>
      <x:c r="N225" s="61" t="str">
        <x:f>IF(OR($D225="",$D225="SIN ASIGNAR",$J225=""),"",IF(COUNTIFS('EDECANES AYUDANTES'!$C:$C,$J225,'EDECANES AYUDANTES'!$F:$F,"SI")=0,"",IF(LEFT($D225,1)="D","",IF(COUNTIFS('MAPA ASIENTOS'!$D:$D,CHAR(CODE(LEFT($D225,1))+1)&amp;MID($D225,2,10),'MAPA ASIENTOS'!$E:$E,"ASIGNABLE")&gt;0,CHAR(CODE(LEFT($D225,1))+1)&amp;MID($D225,2,10),""))))</x:f>
      </x:c>
      <x:c r="O225" s="61" t="str">
        <x:f>IF($N225&lt;&gt;"","RESERVADO EDECÁN/AYUDANTE","")</x:f>
      </x:c>
      <x:c r="P225" s="165" t="str">
        <x:f>IF(COUNTIFS('EDECANES AYUDANTES'!$C:$C,$J225,'EDECANES AYUDANTES'!$F:$F,"SI")=0,"",IF($D225="SIN ASIGNAR","Autoridad sin asiento asignado.",IF(LEFT($D225,1)="D","Sin fila posterior disponible.",IF($N225="","Silla posterior no asignable.","Silla posterior reservada automáticamente."))))</x:f>
      </x:c>
      <x:c r="Q225" s="166">
        <x:f>IFERROR(MATCH(ROWS($A$2:A225),MAESTRO!$P:$P,0),"")</x:f>
      </x:c>
    </x:row>
    <x:row r="226" s="115" customFormat="1">
      <x:c r="A226" s="166">
        <x:f>IF($Q226="","",ROWS($A$2:A226))</x:f>
      </x:c>
      <x:c r="B226" s="166" t="str">
        <x:f>IF(OR($D226="",$D226="SIN ASIGNAR"),"",LEFT($D226,1))</x:f>
      </x:c>
      <x:c r="C226" s="166" t="str">
        <x:f>IF(OR($D226="",$D226="SIN ASIGNAR"),"",VALUE(MID($D226,2,10)))</x:f>
      </x:c>
      <x:c r="D226" s="166" t="str">
        <x:f>IF($Q226="","",IF($J226="Cabrera Salazar, Fernando","A25",IF($J226="Mery, Roxana","A26",IFERROR(INDEX('MAPA ASIENTOS'!$D$2:$D$145,AGGREGATE(15,6,(ROW('MAPA ASIENTOS'!$D$2:$D$145)-ROW('MAPA ASIENTOS'!$D$2)+1)/(('MAPA ASIENTOS'!$E$2:$E$145="ASIGNABLE")*(COUNTIF($D$1:D225,'MAPA ASIENTOS'!$D$2:$D$145)=0)*(COUNTIF($N$1:N225,'MAPA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26" s="166" t="str">
        <x:f>IF($Q226="","",INDEX(MAESTRO!$A:$A,$Q226))</x:f>
      </x:c>
      <x:c r="F226" s="166" t="str">
        <x:f>IF($Q226="","",INDEX(MAESTRO!$B:$B,$Q226))</x:f>
      </x:c>
      <x:c r="G226" s="166" t="str">
        <x:f>IF($Q226="","",INDEX(MAESTRO!$D:$D,$Q226))</x:f>
      </x:c>
      <x:c r="H226" s="166" t="str">
        <x:f>IF($Q226="","",INDEX(MAESTRO!$E:$E,$Q226))</x:f>
      </x:c>
      <x:c r="I226" s="166" t="str">
        <x:f>IF($Q226="","",INDEX(MAESTRO!$F:$F,$Q226))</x:f>
      </x:c>
      <x:c r="J226" s="165" t="str">
        <x:f>IF($Q226="","",INDEX(MAESTRO!$G:$G,$Q226))</x:f>
      </x:c>
      <x:c r="K226" s="165" t="str">
        <x:f>IF($Q226="","",INDEX(MAESTRO!$L:$L,$Q226))</x:f>
      </x:c>
      <x:c r="L226" s="166" t="str">
        <x:f>IF($Q226="","",INDEX(MAESTRO!$K:$K,$Q226))</x:f>
      </x:c>
      <x:c r="M226" s="165" t="str">
        <x:f>IF($Q226="","",INDEX(MAESTRO!$M:$M,$Q226))</x:f>
      </x:c>
      <x:c r="N226" s="61" t="str">
        <x:f>IF(OR($D226="",$D226="SIN ASIGNAR",$J226=""),"",IF(COUNTIFS('EDECANES AYUDANTES'!$C:$C,$J226,'EDECANES AYUDANTES'!$F:$F,"SI")=0,"",IF(LEFT($D226,1)="D","",IF(COUNTIFS('MAPA ASIENTOS'!$D:$D,CHAR(CODE(LEFT($D226,1))+1)&amp;MID($D226,2,10),'MAPA ASIENTOS'!$E:$E,"ASIGNABLE")&gt;0,CHAR(CODE(LEFT($D226,1))+1)&amp;MID($D226,2,10),""))))</x:f>
      </x:c>
      <x:c r="O226" s="61" t="str">
        <x:f>IF($N226&lt;&gt;"","RESERVADO EDECÁN/AYUDANTE","")</x:f>
      </x:c>
      <x:c r="P226" s="165" t="str">
        <x:f>IF(COUNTIFS('EDECANES AYUDANTES'!$C:$C,$J226,'EDECANES AYUDANTES'!$F:$F,"SI")=0,"",IF($D226="SIN ASIGNAR","Autoridad sin asiento asignado.",IF(LEFT($D226,1)="D","Sin fila posterior disponible.",IF($N226="","Silla posterior no asignable.","Silla posterior reservada automáticamente."))))</x:f>
      </x:c>
      <x:c r="Q226" s="166">
        <x:f>IFERROR(MATCH(ROWS($A$2:A226),MAESTRO!$P:$P,0),"")</x:f>
      </x:c>
    </x:row>
    <x:row r="227" s="115" customFormat="1">
      <x:c r="A227" s="166">
        <x:f>IF($Q227="","",ROWS($A$2:A227))</x:f>
      </x:c>
      <x:c r="B227" s="166" t="str">
        <x:f>IF(OR($D227="",$D227="SIN ASIGNAR"),"",LEFT($D227,1))</x:f>
      </x:c>
      <x:c r="C227" s="166" t="str">
        <x:f>IF(OR($D227="",$D227="SIN ASIGNAR"),"",VALUE(MID($D227,2,10)))</x:f>
      </x:c>
      <x:c r="D227" s="166" t="str">
        <x:f>IF($Q227="","",IF($J227="Cabrera Salazar, Fernando","A25",IF($J227="Mery, Roxana","A26",IFERROR(INDEX('MAPA ASIENTOS'!$D$2:$D$145,AGGREGATE(15,6,(ROW('MAPA ASIENTOS'!$D$2:$D$145)-ROW('MAPA ASIENTOS'!$D$2)+1)/(('MAPA ASIENTOS'!$E$2:$E$145="ASIGNABLE")*(COUNTIF($D$1:D226,'MAPA ASIENTOS'!$D$2:$D$145)=0)*(COUNTIF($N$1:N226,'MAPA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27" s="166" t="str">
        <x:f>IF($Q227="","",INDEX(MAESTRO!$A:$A,$Q227))</x:f>
      </x:c>
      <x:c r="F227" s="166" t="str">
        <x:f>IF($Q227="","",INDEX(MAESTRO!$B:$B,$Q227))</x:f>
      </x:c>
      <x:c r="G227" s="166" t="str">
        <x:f>IF($Q227="","",INDEX(MAESTRO!$D:$D,$Q227))</x:f>
      </x:c>
      <x:c r="H227" s="166" t="str">
        <x:f>IF($Q227="","",INDEX(MAESTRO!$E:$E,$Q227))</x:f>
      </x:c>
      <x:c r="I227" s="166" t="str">
        <x:f>IF($Q227="","",INDEX(MAESTRO!$F:$F,$Q227))</x:f>
      </x:c>
      <x:c r="J227" s="165" t="str">
        <x:f>IF($Q227="","",INDEX(MAESTRO!$G:$G,$Q227))</x:f>
      </x:c>
      <x:c r="K227" s="165" t="str">
        <x:f>IF($Q227="","",INDEX(MAESTRO!$L:$L,$Q227))</x:f>
      </x:c>
      <x:c r="L227" s="166" t="str">
        <x:f>IF($Q227="","",INDEX(MAESTRO!$K:$K,$Q227))</x:f>
      </x:c>
      <x:c r="M227" s="165" t="str">
        <x:f>IF($Q227="","",INDEX(MAESTRO!$M:$M,$Q227))</x:f>
      </x:c>
      <x:c r="N227" s="61" t="str">
        <x:f>IF(OR($D227="",$D227="SIN ASIGNAR",$J227=""),"",IF(COUNTIFS('EDECANES AYUDANTES'!$C:$C,$J227,'EDECANES AYUDANTES'!$F:$F,"SI")=0,"",IF(LEFT($D227,1)="D","",IF(COUNTIFS('MAPA ASIENTOS'!$D:$D,CHAR(CODE(LEFT($D227,1))+1)&amp;MID($D227,2,10),'MAPA ASIENTOS'!$E:$E,"ASIGNABLE")&gt;0,CHAR(CODE(LEFT($D227,1))+1)&amp;MID($D227,2,10),""))))</x:f>
      </x:c>
      <x:c r="O227" s="61" t="str">
        <x:f>IF($N227&lt;&gt;"","RESERVADO EDECÁN/AYUDANTE","")</x:f>
      </x:c>
      <x:c r="P227" s="165" t="str">
        <x:f>IF(COUNTIFS('EDECANES AYUDANTES'!$C:$C,$J227,'EDECANES AYUDANTES'!$F:$F,"SI")=0,"",IF($D227="SIN ASIGNAR","Autoridad sin asiento asignado.",IF(LEFT($D227,1)="D","Sin fila posterior disponible.",IF($N227="","Silla posterior no asignable.","Silla posterior reservada automáticamente."))))</x:f>
      </x:c>
      <x:c r="Q227" s="166">
        <x:f>IFERROR(MATCH(ROWS($A$2:A227),MAESTRO!$P:$P,0),"")</x:f>
      </x:c>
    </x:row>
    <x:row r="228" s="115" customFormat="1">
      <x:c r="A228" s="166">
        <x:f>IF($Q228="","",ROWS($A$2:A228))</x:f>
      </x:c>
      <x:c r="B228" s="166" t="str">
        <x:f>IF(OR($D228="",$D228="SIN ASIGNAR"),"",LEFT($D228,1))</x:f>
      </x:c>
      <x:c r="C228" s="166" t="str">
        <x:f>IF(OR($D228="",$D228="SIN ASIGNAR"),"",VALUE(MID($D228,2,10)))</x:f>
      </x:c>
      <x:c r="D228" s="166" t="str">
        <x:f>IF($Q228="","",IF($J228="Cabrera Salazar, Fernando","A25",IF($J228="Mery, Roxana","A26",IFERROR(INDEX('MAPA ASIENTOS'!$D$2:$D$145,AGGREGATE(15,6,(ROW('MAPA ASIENTOS'!$D$2:$D$145)-ROW('MAPA ASIENTOS'!$D$2)+1)/(('MAPA ASIENTOS'!$E$2:$E$145="ASIGNABLE")*(COUNTIF($D$1:D227,'MAPA ASIENTOS'!$D$2:$D$145)=0)*(COUNTIF($N$1:N227,'MAPA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28" s="166" t="str">
        <x:f>IF($Q228="","",INDEX(MAESTRO!$A:$A,$Q228))</x:f>
      </x:c>
      <x:c r="F228" s="166" t="str">
        <x:f>IF($Q228="","",INDEX(MAESTRO!$B:$B,$Q228))</x:f>
      </x:c>
      <x:c r="G228" s="166" t="str">
        <x:f>IF($Q228="","",INDEX(MAESTRO!$D:$D,$Q228))</x:f>
      </x:c>
      <x:c r="H228" s="166" t="str">
        <x:f>IF($Q228="","",INDEX(MAESTRO!$E:$E,$Q228))</x:f>
      </x:c>
      <x:c r="I228" s="166" t="str">
        <x:f>IF($Q228="","",INDEX(MAESTRO!$F:$F,$Q228))</x:f>
      </x:c>
      <x:c r="J228" s="165" t="str">
        <x:f>IF($Q228="","",INDEX(MAESTRO!$G:$G,$Q228))</x:f>
      </x:c>
      <x:c r="K228" s="165" t="str">
        <x:f>IF($Q228="","",INDEX(MAESTRO!$L:$L,$Q228))</x:f>
      </x:c>
      <x:c r="L228" s="166" t="str">
        <x:f>IF($Q228="","",INDEX(MAESTRO!$K:$K,$Q228))</x:f>
      </x:c>
      <x:c r="M228" s="165" t="str">
        <x:f>IF($Q228="","",INDEX(MAESTRO!$M:$M,$Q228))</x:f>
      </x:c>
      <x:c r="N228" s="61" t="str">
        <x:f>IF(OR($D228="",$D228="SIN ASIGNAR",$J228=""),"",IF(COUNTIFS('EDECANES AYUDANTES'!$C:$C,$J228,'EDECANES AYUDANTES'!$F:$F,"SI")=0,"",IF(LEFT($D228,1)="D","",IF(COUNTIFS('MAPA ASIENTOS'!$D:$D,CHAR(CODE(LEFT($D228,1))+1)&amp;MID($D228,2,10),'MAPA ASIENTOS'!$E:$E,"ASIGNABLE")&gt;0,CHAR(CODE(LEFT($D228,1))+1)&amp;MID($D228,2,10),""))))</x:f>
      </x:c>
      <x:c r="O228" s="61" t="str">
        <x:f>IF($N228&lt;&gt;"","RESERVADO EDECÁN/AYUDANTE","")</x:f>
      </x:c>
      <x:c r="P228" s="165" t="str">
        <x:f>IF(COUNTIFS('EDECANES AYUDANTES'!$C:$C,$J228,'EDECANES AYUDANTES'!$F:$F,"SI")=0,"",IF($D228="SIN ASIGNAR","Autoridad sin asiento asignado.",IF(LEFT($D228,1)="D","Sin fila posterior disponible.",IF($N228="","Silla posterior no asignable.","Silla posterior reservada automáticamente."))))</x:f>
      </x:c>
      <x:c r="Q228" s="166">
        <x:f>IFERROR(MATCH(ROWS($A$2:A228),MAESTRO!$P:$P,0),"")</x:f>
      </x:c>
    </x:row>
    <x:row r="229" s="115" customFormat="1">
      <x:c r="A229" s="166">
        <x:f>IF($Q229="","",ROWS($A$2:A229))</x:f>
      </x:c>
      <x:c r="B229" s="166" t="str">
        <x:f>IF(OR($D229="",$D229="SIN ASIGNAR"),"",LEFT($D229,1))</x:f>
      </x:c>
      <x:c r="C229" s="166" t="str">
        <x:f>IF(OR($D229="",$D229="SIN ASIGNAR"),"",VALUE(MID($D229,2,10)))</x:f>
      </x:c>
      <x:c r="D229" s="166" t="str">
        <x:f>IF($Q229="","",IF($J229="Cabrera Salazar, Fernando","A25",IF($J229="Mery, Roxana","A26",IFERROR(INDEX('MAPA ASIENTOS'!$D$2:$D$145,AGGREGATE(15,6,(ROW('MAPA ASIENTOS'!$D$2:$D$145)-ROW('MAPA ASIENTOS'!$D$2)+1)/(('MAPA ASIENTOS'!$E$2:$E$145="ASIGNABLE")*(COUNTIF($D$1:D228,'MAPA ASIENTOS'!$D$2:$D$145)=0)*(COUNTIF($N$1:N228,'MAPA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29" s="166" t="str">
        <x:f>IF($Q229="","",INDEX(MAESTRO!$A:$A,$Q229))</x:f>
      </x:c>
      <x:c r="F229" s="166" t="str">
        <x:f>IF($Q229="","",INDEX(MAESTRO!$B:$B,$Q229))</x:f>
      </x:c>
      <x:c r="G229" s="166" t="str">
        <x:f>IF($Q229="","",INDEX(MAESTRO!$D:$D,$Q229))</x:f>
      </x:c>
      <x:c r="H229" s="166" t="str">
        <x:f>IF($Q229="","",INDEX(MAESTRO!$E:$E,$Q229))</x:f>
      </x:c>
      <x:c r="I229" s="166" t="str">
        <x:f>IF($Q229="","",INDEX(MAESTRO!$F:$F,$Q229))</x:f>
      </x:c>
      <x:c r="J229" s="165" t="str">
        <x:f>IF($Q229="","",INDEX(MAESTRO!$G:$G,$Q229))</x:f>
      </x:c>
      <x:c r="K229" s="165" t="str">
        <x:f>IF($Q229="","",INDEX(MAESTRO!$L:$L,$Q229))</x:f>
      </x:c>
      <x:c r="L229" s="166" t="str">
        <x:f>IF($Q229="","",INDEX(MAESTRO!$K:$K,$Q229))</x:f>
      </x:c>
      <x:c r="M229" s="165" t="str">
        <x:f>IF($Q229="","",INDEX(MAESTRO!$M:$M,$Q229))</x:f>
      </x:c>
      <x:c r="N229" s="61" t="str">
        <x:f>IF(OR($D229="",$D229="SIN ASIGNAR",$J229=""),"",IF(COUNTIFS('EDECANES AYUDANTES'!$C:$C,$J229,'EDECANES AYUDANTES'!$F:$F,"SI")=0,"",IF(LEFT($D229,1)="D","",IF(COUNTIFS('MAPA ASIENTOS'!$D:$D,CHAR(CODE(LEFT($D229,1))+1)&amp;MID($D229,2,10),'MAPA ASIENTOS'!$E:$E,"ASIGNABLE")&gt;0,CHAR(CODE(LEFT($D229,1))+1)&amp;MID($D229,2,10),""))))</x:f>
      </x:c>
      <x:c r="O229" s="61" t="str">
        <x:f>IF($N229&lt;&gt;"","RESERVADO EDECÁN/AYUDANTE","")</x:f>
      </x:c>
      <x:c r="P229" s="165" t="str">
        <x:f>IF(COUNTIFS('EDECANES AYUDANTES'!$C:$C,$J229,'EDECANES AYUDANTES'!$F:$F,"SI")=0,"",IF($D229="SIN ASIGNAR","Autoridad sin asiento asignado.",IF(LEFT($D229,1)="D","Sin fila posterior disponible.",IF($N229="","Silla posterior no asignable.","Silla posterior reservada automáticamente."))))</x:f>
      </x:c>
      <x:c r="Q229" s="166">
        <x:f>IFERROR(MATCH(ROWS($A$2:A229),MAESTRO!$P:$P,0),"")</x:f>
      </x:c>
    </x:row>
    <x:row r="230" s="115" customFormat="1">
      <x:c r="A230" s="166">
        <x:f>IF($Q230="","",ROWS($A$2:A230))</x:f>
      </x:c>
      <x:c r="B230" s="166" t="str">
        <x:f>IF(OR($D230="",$D230="SIN ASIGNAR"),"",LEFT($D230,1))</x:f>
      </x:c>
      <x:c r="C230" s="166" t="str">
        <x:f>IF(OR($D230="",$D230="SIN ASIGNAR"),"",VALUE(MID($D230,2,10)))</x:f>
      </x:c>
      <x:c r="D230" s="166" t="str">
        <x:f>IF($Q230="","",IF($J230="Cabrera Salazar, Fernando","A25",IF($J230="Mery, Roxana","A26",IFERROR(INDEX('MAPA ASIENTOS'!$D$2:$D$145,AGGREGATE(15,6,(ROW('MAPA ASIENTOS'!$D$2:$D$145)-ROW('MAPA ASIENTOS'!$D$2)+1)/(('MAPA ASIENTOS'!$E$2:$E$145="ASIGNABLE")*(COUNTIF($D$1:D229,'MAPA ASIENTOS'!$D$2:$D$145)=0)*(COUNTIF($N$1:N229,'MAPA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30" s="166" t="str">
        <x:f>IF($Q230="","",INDEX(MAESTRO!$A:$A,$Q230))</x:f>
      </x:c>
      <x:c r="F230" s="166" t="str">
        <x:f>IF($Q230="","",INDEX(MAESTRO!$B:$B,$Q230))</x:f>
      </x:c>
      <x:c r="G230" s="166" t="str">
        <x:f>IF($Q230="","",INDEX(MAESTRO!$D:$D,$Q230))</x:f>
      </x:c>
      <x:c r="H230" s="166" t="str">
        <x:f>IF($Q230="","",INDEX(MAESTRO!$E:$E,$Q230))</x:f>
      </x:c>
      <x:c r="I230" s="166" t="str">
        <x:f>IF($Q230="","",INDEX(MAESTRO!$F:$F,$Q230))</x:f>
      </x:c>
      <x:c r="J230" s="165" t="str">
        <x:f>IF($Q230="","",INDEX(MAESTRO!$G:$G,$Q230))</x:f>
      </x:c>
      <x:c r="K230" s="165" t="str">
        <x:f>IF($Q230="","",INDEX(MAESTRO!$L:$L,$Q230))</x:f>
      </x:c>
      <x:c r="L230" s="166" t="str">
        <x:f>IF($Q230="","",INDEX(MAESTRO!$K:$K,$Q230))</x:f>
      </x:c>
      <x:c r="M230" s="165" t="str">
        <x:f>IF($Q230="","",INDEX(MAESTRO!$M:$M,$Q230))</x:f>
      </x:c>
      <x:c r="N230" s="61" t="str">
        <x:f>IF(OR($D230="",$D230="SIN ASIGNAR",$J230=""),"",IF(COUNTIFS('EDECANES AYUDANTES'!$C:$C,$J230,'EDECANES AYUDANTES'!$F:$F,"SI")=0,"",IF(LEFT($D230,1)="D","",IF(COUNTIFS('MAPA ASIENTOS'!$D:$D,CHAR(CODE(LEFT($D230,1))+1)&amp;MID($D230,2,10),'MAPA ASIENTOS'!$E:$E,"ASIGNABLE")&gt;0,CHAR(CODE(LEFT($D230,1))+1)&amp;MID($D230,2,10),""))))</x:f>
      </x:c>
      <x:c r="O230" s="61" t="str">
        <x:f>IF($N230&lt;&gt;"","RESERVADO EDECÁN/AYUDANTE","")</x:f>
      </x:c>
      <x:c r="P230" s="165" t="str">
        <x:f>IF(COUNTIFS('EDECANES AYUDANTES'!$C:$C,$J230,'EDECANES AYUDANTES'!$F:$F,"SI")=0,"",IF($D230="SIN ASIGNAR","Autoridad sin asiento asignado.",IF(LEFT($D230,1)="D","Sin fila posterior disponible.",IF($N230="","Silla posterior no asignable.","Silla posterior reservada automáticamente."))))</x:f>
      </x:c>
      <x:c r="Q230" s="166">
        <x:f>IFERROR(MATCH(ROWS($A$2:A230),MAESTRO!$P:$P,0),"")</x:f>
      </x:c>
    </x:row>
    <x:row r="231" s="115" customFormat="1">
      <x:c r="A231" s="166">
        <x:f>IF($Q231="","",ROWS($A$2:A231))</x:f>
      </x:c>
      <x:c r="B231" s="166" t="str">
        <x:f>IF(OR($D231="",$D231="SIN ASIGNAR"),"",LEFT($D231,1))</x:f>
      </x:c>
      <x:c r="C231" s="166" t="str">
        <x:f>IF(OR($D231="",$D231="SIN ASIGNAR"),"",VALUE(MID($D231,2,10)))</x:f>
      </x:c>
      <x:c r="D231" s="166" t="str">
        <x:f>IF($Q231="","",IF($J231="Cabrera Salazar, Fernando","A25",IF($J231="Mery, Roxana","A26",IFERROR(INDEX('MAPA ASIENTOS'!$D$2:$D$145,AGGREGATE(15,6,(ROW('MAPA ASIENTOS'!$D$2:$D$145)-ROW('MAPA ASIENTOS'!$D$2)+1)/(('MAPA ASIENTOS'!$E$2:$E$145="ASIGNABLE")*(COUNTIF($D$1:D230,'MAPA ASIENTOS'!$D$2:$D$145)=0)*(COUNTIF($N$1:N230,'MAPA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31" s="166" t="str">
        <x:f>IF($Q231="","",INDEX(MAESTRO!$A:$A,$Q231))</x:f>
      </x:c>
      <x:c r="F231" s="166" t="str">
        <x:f>IF($Q231="","",INDEX(MAESTRO!$B:$B,$Q231))</x:f>
      </x:c>
      <x:c r="G231" s="166" t="str">
        <x:f>IF($Q231="","",INDEX(MAESTRO!$D:$D,$Q231))</x:f>
      </x:c>
      <x:c r="H231" s="166" t="str">
        <x:f>IF($Q231="","",INDEX(MAESTRO!$E:$E,$Q231))</x:f>
      </x:c>
      <x:c r="I231" s="166" t="str">
        <x:f>IF($Q231="","",INDEX(MAESTRO!$F:$F,$Q231))</x:f>
      </x:c>
      <x:c r="J231" s="165" t="str">
        <x:f>IF($Q231="","",INDEX(MAESTRO!$G:$G,$Q231))</x:f>
      </x:c>
      <x:c r="K231" s="165" t="str">
        <x:f>IF($Q231="","",INDEX(MAESTRO!$L:$L,$Q231))</x:f>
      </x:c>
      <x:c r="L231" s="166" t="str">
        <x:f>IF($Q231="","",INDEX(MAESTRO!$K:$K,$Q231))</x:f>
      </x:c>
      <x:c r="M231" s="165" t="str">
        <x:f>IF($Q231="","",INDEX(MAESTRO!$M:$M,$Q231))</x:f>
      </x:c>
      <x:c r="N231" s="61" t="str">
        <x:f>IF(OR($D231="",$D231="SIN ASIGNAR",$J231=""),"",IF(COUNTIFS('EDECANES AYUDANTES'!$C:$C,$J231,'EDECANES AYUDANTES'!$F:$F,"SI")=0,"",IF(LEFT($D231,1)="D","",IF(COUNTIFS('MAPA ASIENTOS'!$D:$D,CHAR(CODE(LEFT($D231,1))+1)&amp;MID($D231,2,10),'MAPA ASIENTOS'!$E:$E,"ASIGNABLE")&gt;0,CHAR(CODE(LEFT($D231,1))+1)&amp;MID($D231,2,10),""))))</x:f>
      </x:c>
      <x:c r="O231" s="61" t="str">
        <x:f>IF($N231&lt;&gt;"","RESERVADO EDECÁN/AYUDANTE","")</x:f>
      </x:c>
      <x:c r="P231" s="165" t="str">
        <x:f>IF(COUNTIFS('EDECANES AYUDANTES'!$C:$C,$J231,'EDECANES AYUDANTES'!$F:$F,"SI")=0,"",IF($D231="SIN ASIGNAR","Autoridad sin asiento asignado.",IF(LEFT($D231,1)="D","Sin fila posterior disponible.",IF($N231="","Silla posterior no asignable.","Silla posterior reservada automáticamente."))))</x:f>
      </x:c>
      <x:c r="Q231" s="166">
        <x:f>IFERROR(MATCH(ROWS($A$2:A231),MAESTRO!$P:$P,0),"")</x:f>
      </x:c>
    </x:row>
    <x:row r="232" s="115" customFormat="1">
      <x:c r="A232" s="166">
        <x:f>IF($Q232="","",ROWS($A$2:A232))</x:f>
      </x:c>
      <x:c r="B232" s="166" t="str">
        <x:f>IF(OR($D232="",$D232="SIN ASIGNAR"),"",LEFT($D232,1))</x:f>
      </x:c>
      <x:c r="C232" s="166" t="str">
        <x:f>IF(OR($D232="",$D232="SIN ASIGNAR"),"",VALUE(MID($D232,2,10)))</x:f>
      </x:c>
      <x:c r="D232" s="166" t="str">
        <x:f>IF($Q232="","",IF($J232="Cabrera Salazar, Fernando","A25",IF($J232="Mery, Roxana","A26",IFERROR(INDEX('MAPA ASIENTOS'!$D$2:$D$145,AGGREGATE(15,6,(ROW('MAPA ASIENTOS'!$D$2:$D$145)-ROW('MAPA ASIENTOS'!$D$2)+1)/(('MAPA ASIENTOS'!$E$2:$E$145="ASIGNABLE")*(COUNTIF($D$1:D231,'MAPA ASIENTOS'!$D$2:$D$145)=0)*(COUNTIF($N$1:N231,'MAPA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32" s="166" t="str">
        <x:f>IF($Q232="","",INDEX(MAESTRO!$A:$A,$Q232))</x:f>
      </x:c>
      <x:c r="F232" s="166" t="str">
        <x:f>IF($Q232="","",INDEX(MAESTRO!$B:$B,$Q232))</x:f>
      </x:c>
      <x:c r="G232" s="166" t="str">
        <x:f>IF($Q232="","",INDEX(MAESTRO!$D:$D,$Q232))</x:f>
      </x:c>
      <x:c r="H232" s="166" t="str">
        <x:f>IF($Q232="","",INDEX(MAESTRO!$E:$E,$Q232))</x:f>
      </x:c>
      <x:c r="I232" s="166" t="str">
        <x:f>IF($Q232="","",INDEX(MAESTRO!$F:$F,$Q232))</x:f>
      </x:c>
      <x:c r="J232" s="165" t="str">
        <x:f>IF($Q232="","",INDEX(MAESTRO!$G:$G,$Q232))</x:f>
      </x:c>
      <x:c r="K232" s="165" t="str">
        <x:f>IF($Q232="","",INDEX(MAESTRO!$L:$L,$Q232))</x:f>
      </x:c>
      <x:c r="L232" s="166" t="str">
        <x:f>IF($Q232="","",INDEX(MAESTRO!$K:$K,$Q232))</x:f>
      </x:c>
      <x:c r="M232" s="165" t="str">
        <x:f>IF($Q232="","",INDEX(MAESTRO!$M:$M,$Q232))</x:f>
      </x:c>
      <x:c r="N232" s="61" t="str">
        <x:f>IF(OR($D232="",$D232="SIN ASIGNAR",$J232=""),"",IF(COUNTIFS('EDECANES AYUDANTES'!$C:$C,$J232,'EDECANES AYUDANTES'!$F:$F,"SI")=0,"",IF(LEFT($D232,1)="D","",IF(COUNTIFS('MAPA ASIENTOS'!$D:$D,CHAR(CODE(LEFT($D232,1))+1)&amp;MID($D232,2,10),'MAPA ASIENTOS'!$E:$E,"ASIGNABLE")&gt;0,CHAR(CODE(LEFT($D232,1))+1)&amp;MID($D232,2,10),""))))</x:f>
      </x:c>
      <x:c r="O232" s="61" t="str">
        <x:f>IF($N232&lt;&gt;"","RESERVADO EDECÁN/AYUDANTE","")</x:f>
      </x:c>
      <x:c r="P232" s="165" t="str">
        <x:f>IF(COUNTIFS('EDECANES AYUDANTES'!$C:$C,$J232,'EDECANES AYUDANTES'!$F:$F,"SI")=0,"",IF($D232="SIN ASIGNAR","Autoridad sin asiento asignado.",IF(LEFT($D232,1)="D","Sin fila posterior disponible.",IF($N232="","Silla posterior no asignable.","Silla posterior reservada automáticamente."))))</x:f>
      </x:c>
      <x:c r="Q232" s="166">
        <x:f>IFERROR(MATCH(ROWS($A$2:A232),MAESTRO!$P:$P,0),"")</x:f>
      </x:c>
    </x:row>
    <x:row r="233" s="115" customFormat="1">
      <x:c r="A233" s="166">
        <x:f>IF($Q233="","",ROWS($A$2:A233))</x:f>
      </x:c>
      <x:c r="B233" s="166" t="str">
        <x:f>IF(OR($D233="",$D233="SIN ASIGNAR"),"",LEFT($D233,1))</x:f>
      </x:c>
      <x:c r="C233" s="166" t="str">
        <x:f>IF(OR($D233="",$D233="SIN ASIGNAR"),"",VALUE(MID($D233,2,10)))</x:f>
      </x:c>
      <x:c r="D233" s="166" t="str">
        <x:f>IF($Q233="","",IF($J233="Cabrera Salazar, Fernando","A25",IF($J233="Mery, Roxana","A26",IFERROR(INDEX('MAPA ASIENTOS'!$D$2:$D$145,AGGREGATE(15,6,(ROW('MAPA ASIENTOS'!$D$2:$D$145)-ROW('MAPA ASIENTOS'!$D$2)+1)/(('MAPA ASIENTOS'!$E$2:$E$145="ASIGNABLE")*(COUNTIF($D$1:D232,'MAPA ASIENTOS'!$D$2:$D$145)=0)*(COUNTIF($N$1:N232,'MAPA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33" s="166" t="str">
        <x:f>IF($Q233="","",INDEX(MAESTRO!$A:$A,$Q233))</x:f>
      </x:c>
      <x:c r="F233" s="166" t="str">
        <x:f>IF($Q233="","",INDEX(MAESTRO!$B:$B,$Q233))</x:f>
      </x:c>
      <x:c r="G233" s="166" t="str">
        <x:f>IF($Q233="","",INDEX(MAESTRO!$D:$D,$Q233))</x:f>
      </x:c>
      <x:c r="H233" s="166" t="str">
        <x:f>IF($Q233="","",INDEX(MAESTRO!$E:$E,$Q233))</x:f>
      </x:c>
      <x:c r="I233" s="166" t="str">
        <x:f>IF($Q233="","",INDEX(MAESTRO!$F:$F,$Q233))</x:f>
      </x:c>
      <x:c r="J233" s="165" t="str">
        <x:f>IF($Q233="","",INDEX(MAESTRO!$G:$G,$Q233))</x:f>
      </x:c>
      <x:c r="K233" s="165" t="str">
        <x:f>IF($Q233="","",INDEX(MAESTRO!$L:$L,$Q233))</x:f>
      </x:c>
      <x:c r="L233" s="166" t="str">
        <x:f>IF($Q233="","",INDEX(MAESTRO!$K:$K,$Q233))</x:f>
      </x:c>
      <x:c r="M233" s="165" t="str">
        <x:f>IF($Q233="","",INDEX(MAESTRO!$M:$M,$Q233))</x:f>
      </x:c>
      <x:c r="N233" s="61" t="str">
        <x:f>IF(OR($D233="",$D233="SIN ASIGNAR",$J233=""),"",IF(COUNTIFS('EDECANES AYUDANTES'!$C:$C,$J233,'EDECANES AYUDANTES'!$F:$F,"SI")=0,"",IF(LEFT($D233,1)="D","",IF(COUNTIFS('MAPA ASIENTOS'!$D:$D,CHAR(CODE(LEFT($D233,1))+1)&amp;MID($D233,2,10),'MAPA ASIENTOS'!$E:$E,"ASIGNABLE")&gt;0,CHAR(CODE(LEFT($D233,1))+1)&amp;MID($D233,2,10),""))))</x:f>
      </x:c>
      <x:c r="O233" s="61" t="str">
        <x:f>IF($N233&lt;&gt;"","RESERVADO EDECÁN/AYUDANTE","")</x:f>
      </x:c>
      <x:c r="P233" s="165" t="str">
        <x:f>IF(COUNTIFS('EDECANES AYUDANTES'!$C:$C,$J233,'EDECANES AYUDANTES'!$F:$F,"SI")=0,"",IF($D233="SIN ASIGNAR","Autoridad sin asiento asignado.",IF(LEFT($D233,1)="D","Sin fila posterior disponible.",IF($N233="","Silla posterior no asignable.","Silla posterior reservada automáticamente."))))</x:f>
      </x:c>
      <x:c r="Q233" s="166">
        <x:f>IFERROR(MATCH(ROWS($A$2:A233),MAESTRO!$P:$P,0),"")</x:f>
      </x:c>
    </x:row>
    <x:row r="234" s="115" customFormat="1">
      <x:c r="A234" s="166">
        <x:f>IF($Q234="","",ROWS($A$2:A234))</x:f>
      </x:c>
      <x:c r="B234" s="166" t="str">
        <x:f>IF(OR($D234="",$D234="SIN ASIGNAR"),"",LEFT($D234,1))</x:f>
      </x:c>
      <x:c r="C234" s="166" t="str">
        <x:f>IF(OR($D234="",$D234="SIN ASIGNAR"),"",VALUE(MID($D234,2,10)))</x:f>
      </x:c>
      <x:c r="D234" s="166" t="str">
        <x:f>IF($Q234="","",IF($J234="Cabrera Salazar, Fernando","A25",IF($J234="Mery, Roxana","A26",IFERROR(INDEX('MAPA ASIENTOS'!$D$2:$D$145,AGGREGATE(15,6,(ROW('MAPA ASIENTOS'!$D$2:$D$145)-ROW('MAPA ASIENTOS'!$D$2)+1)/(('MAPA ASIENTOS'!$E$2:$E$145="ASIGNABLE")*(COUNTIF($D$1:D233,'MAPA ASIENTOS'!$D$2:$D$145)=0)*(COUNTIF($N$1:N233,'MAPA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34" s="166" t="str">
        <x:f>IF($Q234="","",INDEX(MAESTRO!$A:$A,$Q234))</x:f>
      </x:c>
      <x:c r="F234" s="166" t="str">
        <x:f>IF($Q234="","",INDEX(MAESTRO!$B:$B,$Q234))</x:f>
      </x:c>
      <x:c r="G234" s="166" t="str">
        <x:f>IF($Q234="","",INDEX(MAESTRO!$D:$D,$Q234))</x:f>
      </x:c>
      <x:c r="H234" s="166" t="str">
        <x:f>IF($Q234="","",INDEX(MAESTRO!$E:$E,$Q234))</x:f>
      </x:c>
      <x:c r="I234" s="166" t="str">
        <x:f>IF($Q234="","",INDEX(MAESTRO!$F:$F,$Q234))</x:f>
      </x:c>
      <x:c r="J234" s="165" t="str">
        <x:f>IF($Q234="","",INDEX(MAESTRO!$G:$G,$Q234))</x:f>
      </x:c>
      <x:c r="K234" s="165" t="str">
        <x:f>IF($Q234="","",INDEX(MAESTRO!$L:$L,$Q234))</x:f>
      </x:c>
      <x:c r="L234" s="166" t="str">
        <x:f>IF($Q234="","",INDEX(MAESTRO!$K:$K,$Q234))</x:f>
      </x:c>
      <x:c r="M234" s="165" t="str">
        <x:f>IF($Q234="","",INDEX(MAESTRO!$M:$M,$Q234))</x:f>
      </x:c>
      <x:c r="N234" s="61" t="str">
        <x:f>IF(OR($D234="",$D234="SIN ASIGNAR",$J234=""),"",IF(COUNTIFS('EDECANES AYUDANTES'!$C:$C,$J234,'EDECANES AYUDANTES'!$F:$F,"SI")=0,"",IF(LEFT($D234,1)="D","",IF(COUNTIFS('MAPA ASIENTOS'!$D:$D,CHAR(CODE(LEFT($D234,1))+1)&amp;MID($D234,2,10),'MAPA ASIENTOS'!$E:$E,"ASIGNABLE")&gt;0,CHAR(CODE(LEFT($D234,1))+1)&amp;MID($D234,2,10),""))))</x:f>
      </x:c>
      <x:c r="O234" s="61" t="str">
        <x:f>IF($N234&lt;&gt;"","RESERVADO EDECÁN/AYUDANTE","")</x:f>
      </x:c>
      <x:c r="P234" s="165" t="str">
        <x:f>IF(COUNTIFS('EDECANES AYUDANTES'!$C:$C,$J234,'EDECANES AYUDANTES'!$F:$F,"SI")=0,"",IF($D234="SIN ASIGNAR","Autoridad sin asiento asignado.",IF(LEFT($D234,1)="D","Sin fila posterior disponible.",IF($N234="","Silla posterior no asignable.","Silla posterior reservada automáticamente."))))</x:f>
      </x:c>
      <x:c r="Q234" s="166">
        <x:f>IFERROR(MATCH(ROWS($A$2:A234),MAESTRO!$P:$P,0),"")</x:f>
      </x:c>
    </x:row>
    <x:row r="235" s="115" customFormat="1">
      <x:c r="A235" s="166">
        <x:f>IF($Q235="","",ROWS($A$2:A235))</x:f>
      </x:c>
      <x:c r="B235" s="166" t="str">
        <x:f>IF(OR($D235="",$D235="SIN ASIGNAR"),"",LEFT($D235,1))</x:f>
      </x:c>
      <x:c r="C235" s="166" t="str">
        <x:f>IF(OR($D235="",$D235="SIN ASIGNAR"),"",VALUE(MID($D235,2,10)))</x:f>
      </x:c>
      <x:c r="D235" s="166" t="str">
        <x:f>IF($Q235="","",IF($J235="Cabrera Salazar, Fernando","A25",IF($J235="Mery, Roxana","A26",IFERROR(INDEX('MAPA ASIENTOS'!$D$2:$D$145,AGGREGATE(15,6,(ROW('MAPA ASIENTOS'!$D$2:$D$145)-ROW('MAPA ASIENTOS'!$D$2)+1)/(('MAPA ASIENTOS'!$E$2:$E$145="ASIGNABLE")*(COUNTIF($D$1:D234,'MAPA ASIENTOS'!$D$2:$D$145)=0)*(COUNTIF($N$1:N234,'MAPA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35" s="166" t="str">
        <x:f>IF($Q235="","",INDEX(MAESTRO!$A:$A,$Q235))</x:f>
      </x:c>
      <x:c r="F235" s="166" t="str">
        <x:f>IF($Q235="","",INDEX(MAESTRO!$B:$B,$Q235))</x:f>
      </x:c>
      <x:c r="G235" s="166" t="str">
        <x:f>IF($Q235="","",INDEX(MAESTRO!$D:$D,$Q235))</x:f>
      </x:c>
      <x:c r="H235" s="166" t="str">
        <x:f>IF($Q235="","",INDEX(MAESTRO!$E:$E,$Q235))</x:f>
      </x:c>
      <x:c r="I235" s="166" t="str">
        <x:f>IF($Q235="","",INDEX(MAESTRO!$F:$F,$Q235))</x:f>
      </x:c>
      <x:c r="J235" s="165" t="str">
        <x:f>IF($Q235="","",INDEX(MAESTRO!$G:$G,$Q235))</x:f>
      </x:c>
      <x:c r="K235" s="165" t="str">
        <x:f>IF($Q235="","",INDEX(MAESTRO!$L:$L,$Q235))</x:f>
      </x:c>
      <x:c r="L235" s="166" t="str">
        <x:f>IF($Q235="","",INDEX(MAESTRO!$K:$K,$Q235))</x:f>
      </x:c>
      <x:c r="M235" s="165" t="str">
        <x:f>IF($Q235="","",INDEX(MAESTRO!$M:$M,$Q235))</x:f>
      </x:c>
      <x:c r="N235" s="61" t="str">
        <x:f>IF(OR($D235="",$D235="SIN ASIGNAR",$J235=""),"",IF(COUNTIFS('EDECANES AYUDANTES'!$C:$C,$J235,'EDECANES AYUDANTES'!$F:$F,"SI")=0,"",IF(LEFT($D235,1)="D","",IF(COUNTIFS('MAPA ASIENTOS'!$D:$D,CHAR(CODE(LEFT($D235,1))+1)&amp;MID($D235,2,10),'MAPA ASIENTOS'!$E:$E,"ASIGNABLE")&gt;0,CHAR(CODE(LEFT($D235,1))+1)&amp;MID($D235,2,10),""))))</x:f>
      </x:c>
      <x:c r="O235" s="61" t="str">
        <x:f>IF($N235&lt;&gt;"","RESERVADO EDECÁN/AYUDANTE","")</x:f>
      </x:c>
      <x:c r="P235" s="165" t="str">
        <x:f>IF(COUNTIFS('EDECANES AYUDANTES'!$C:$C,$J235,'EDECANES AYUDANTES'!$F:$F,"SI")=0,"",IF($D235="SIN ASIGNAR","Autoridad sin asiento asignado.",IF(LEFT($D235,1)="D","Sin fila posterior disponible.",IF($N235="","Silla posterior no asignable.","Silla posterior reservada automáticamente."))))</x:f>
      </x:c>
      <x:c r="Q235" s="166">
        <x:f>IFERROR(MATCH(ROWS($A$2:A235),MAESTRO!$P:$P,0),"")</x:f>
      </x:c>
    </x:row>
    <x:row r="236" s="115" customFormat="1">
      <x:c r="A236" s="166">
        <x:f>IF($Q236="","",ROWS($A$2:A236))</x:f>
      </x:c>
      <x:c r="B236" s="166" t="str">
        <x:f>IF(OR($D236="",$D236="SIN ASIGNAR"),"",LEFT($D236,1))</x:f>
      </x:c>
      <x:c r="C236" s="166" t="str">
        <x:f>IF(OR($D236="",$D236="SIN ASIGNAR"),"",VALUE(MID($D236,2,10)))</x:f>
      </x:c>
      <x:c r="D236" s="166" t="str">
        <x:f>IF($Q236="","",IF($J236="Cabrera Salazar, Fernando","A25",IF($J236="Mery, Roxana","A26",IFERROR(INDEX('MAPA ASIENTOS'!$D$2:$D$145,AGGREGATE(15,6,(ROW('MAPA ASIENTOS'!$D$2:$D$145)-ROW('MAPA ASIENTOS'!$D$2)+1)/(('MAPA ASIENTOS'!$E$2:$E$145="ASIGNABLE")*(COUNTIF($D$1:D235,'MAPA ASIENTOS'!$D$2:$D$145)=0)*(COUNTIF($N$1:N235,'MAPA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36" s="166" t="str">
        <x:f>IF($Q236="","",INDEX(MAESTRO!$A:$A,$Q236))</x:f>
      </x:c>
      <x:c r="F236" s="166" t="str">
        <x:f>IF($Q236="","",INDEX(MAESTRO!$B:$B,$Q236))</x:f>
      </x:c>
      <x:c r="G236" s="166" t="str">
        <x:f>IF($Q236="","",INDEX(MAESTRO!$D:$D,$Q236))</x:f>
      </x:c>
      <x:c r="H236" s="166" t="str">
        <x:f>IF($Q236="","",INDEX(MAESTRO!$E:$E,$Q236))</x:f>
      </x:c>
      <x:c r="I236" s="166" t="str">
        <x:f>IF($Q236="","",INDEX(MAESTRO!$F:$F,$Q236))</x:f>
      </x:c>
      <x:c r="J236" s="165" t="str">
        <x:f>IF($Q236="","",INDEX(MAESTRO!$G:$G,$Q236))</x:f>
      </x:c>
      <x:c r="K236" s="165" t="str">
        <x:f>IF($Q236="","",INDEX(MAESTRO!$L:$L,$Q236))</x:f>
      </x:c>
      <x:c r="L236" s="166" t="str">
        <x:f>IF($Q236="","",INDEX(MAESTRO!$K:$K,$Q236))</x:f>
      </x:c>
      <x:c r="M236" s="165" t="str">
        <x:f>IF($Q236="","",INDEX(MAESTRO!$M:$M,$Q236))</x:f>
      </x:c>
      <x:c r="N236" s="61" t="str">
        <x:f>IF(OR($D236="",$D236="SIN ASIGNAR",$J236=""),"",IF(COUNTIFS('EDECANES AYUDANTES'!$C:$C,$J236,'EDECANES AYUDANTES'!$F:$F,"SI")=0,"",IF(LEFT($D236,1)="D","",IF(COUNTIFS('MAPA ASIENTOS'!$D:$D,CHAR(CODE(LEFT($D236,1))+1)&amp;MID($D236,2,10),'MAPA ASIENTOS'!$E:$E,"ASIGNABLE")&gt;0,CHAR(CODE(LEFT($D236,1))+1)&amp;MID($D236,2,10),""))))</x:f>
      </x:c>
      <x:c r="O236" s="61" t="str">
        <x:f>IF($N236&lt;&gt;"","RESERVADO EDECÁN/AYUDANTE","")</x:f>
      </x:c>
      <x:c r="P236" s="165" t="str">
        <x:f>IF(COUNTIFS('EDECANES AYUDANTES'!$C:$C,$J236,'EDECANES AYUDANTES'!$F:$F,"SI")=0,"",IF($D236="SIN ASIGNAR","Autoridad sin asiento asignado.",IF(LEFT($D236,1)="D","Sin fila posterior disponible.",IF($N236="","Silla posterior no asignable.","Silla posterior reservada automáticamente."))))</x:f>
      </x:c>
      <x:c r="Q236" s="166">
        <x:f>IFERROR(MATCH(ROWS($A$2:A236),MAESTRO!$P:$P,0),"")</x:f>
      </x:c>
    </x:row>
    <x:row r="237" s="115" customFormat="1">
      <x:c r="A237" s="166">
        <x:f>IF($Q237="","",ROWS($A$2:A237))</x:f>
      </x:c>
      <x:c r="B237" s="166" t="str">
        <x:f>IF(OR($D237="",$D237="SIN ASIGNAR"),"",LEFT($D237,1))</x:f>
      </x:c>
      <x:c r="C237" s="166" t="str">
        <x:f>IF(OR($D237="",$D237="SIN ASIGNAR"),"",VALUE(MID($D237,2,10)))</x:f>
      </x:c>
      <x:c r="D237" s="166" t="str">
        <x:f>IF($Q237="","",IF($J237="Cabrera Salazar, Fernando","A25",IF($J237="Mery, Roxana","A26",IFERROR(INDEX('MAPA ASIENTOS'!$D$2:$D$145,AGGREGATE(15,6,(ROW('MAPA ASIENTOS'!$D$2:$D$145)-ROW('MAPA ASIENTOS'!$D$2)+1)/(('MAPA ASIENTOS'!$E$2:$E$145="ASIGNABLE")*(COUNTIF($D$1:D236,'MAPA ASIENTOS'!$D$2:$D$145)=0)*(COUNTIF($N$1:N236,'MAPA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37" s="166" t="str">
        <x:f>IF($Q237="","",INDEX(MAESTRO!$A:$A,$Q237))</x:f>
      </x:c>
      <x:c r="F237" s="166" t="str">
        <x:f>IF($Q237="","",INDEX(MAESTRO!$B:$B,$Q237))</x:f>
      </x:c>
      <x:c r="G237" s="166" t="str">
        <x:f>IF($Q237="","",INDEX(MAESTRO!$D:$D,$Q237))</x:f>
      </x:c>
      <x:c r="H237" s="166" t="str">
        <x:f>IF($Q237="","",INDEX(MAESTRO!$E:$E,$Q237))</x:f>
      </x:c>
      <x:c r="I237" s="166" t="str">
        <x:f>IF($Q237="","",INDEX(MAESTRO!$F:$F,$Q237))</x:f>
      </x:c>
      <x:c r="J237" s="165" t="str">
        <x:f>IF($Q237="","",INDEX(MAESTRO!$G:$G,$Q237))</x:f>
      </x:c>
      <x:c r="K237" s="165" t="str">
        <x:f>IF($Q237="","",INDEX(MAESTRO!$L:$L,$Q237))</x:f>
      </x:c>
      <x:c r="L237" s="166" t="str">
        <x:f>IF($Q237="","",INDEX(MAESTRO!$K:$K,$Q237))</x:f>
      </x:c>
      <x:c r="M237" s="165" t="str">
        <x:f>IF($Q237="","",INDEX(MAESTRO!$M:$M,$Q237))</x:f>
      </x:c>
      <x:c r="N237" s="61" t="str">
        <x:f>IF(OR($D237="",$D237="SIN ASIGNAR",$J237=""),"",IF(COUNTIFS('EDECANES AYUDANTES'!$C:$C,$J237,'EDECANES AYUDANTES'!$F:$F,"SI")=0,"",IF(LEFT($D237,1)="D","",IF(COUNTIFS('MAPA ASIENTOS'!$D:$D,CHAR(CODE(LEFT($D237,1))+1)&amp;MID($D237,2,10),'MAPA ASIENTOS'!$E:$E,"ASIGNABLE")&gt;0,CHAR(CODE(LEFT($D237,1))+1)&amp;MID($D237,2,10),""))))</x:f>
      </x:c>
      <x:c r="O237" s="61" t="str">
        <x:f>IF($N237&lt;&gt;"","RESERVADO EDECÁN/AYUDANTE","")</x:f>
      </x:c>
      <x:c r="P237" s="165" t="str">
        <x:f>IF(COUNTIFS('EDECANES AYUDANTES'!$C:$C,$J237,'EDECANES AYUDANTES'!$F:$F,"SI")=0,"",IF($D237="SIN ASIGNAR","Autoridad sin asiento asignado.",IF(LEFT($D237,1)="D","Sin fila posterior disponible.",IF($N237="","Silla posterior no asignable.","Silla posterior reservada automáticamente."))))</x:f>
      </x:c>
      <x:c r="Q237" s="166">
        <x:f>IFERROR(MATCH(ROWS($A$2:A237),MAESTRO!$P:$P,0),"")</x:f>
      </x:c>
    </x:row>
    <x:row r="238" s="115" customFormat="1">
      <x:c r="A238" s="166">
        <x:f>IF($Q238="","",ROWS($A$2:A238))</x:f>
      </x:c>
      <x:c r="B238" s="166" t="str">
        <x:f>IF(OR($D238="",$D238="SIN ASIGNAR"),"",LEFT($D238,1))</x:f>
      </x:c>
      <x:c r="C238" s="166" t="str">
        <x:f>IF(OR($D238="",$D238="SIN ASIGNAR"),"",VALUE(MID($D238,2,10)))</x:f>
      </x:c>
      <x:c r="D238" s="166" t="str">
        <x:f>IF($Q238="","",IF($J238="Cabrera Salazar, Fernando","A25",IF($J238="Mery, Roxana","A26",IFERROR(INDEX('MAPA ASIENTOS'!$D$2:$D$145,AGGREGATE(15,6,(ROW('MAPA ASIENTOS'!$D$2:$D$145)-ROW('MAPA ASIENTOS'!$D$2)+1)/(('MAPA ASIENTOS'!$E$2:$E$145="ASIGNABLE")*(COUNTIF($D$1:D237,'MAPA ASIENTOS'!$D$2:$D$145)=0)*(COUNTIF($N$1:N237,'MAPA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38" s="166" t="str">
        <x:f>IF($Q238="","",INDEX(MAESTRO!$A:$A,$Q238))</x:f>
      </x:c>
      <x:c r="F238" s="166" t="str">
        <x:f>IF($Q238="","",INDEX(MAESTRO!$B:$B,$Q238))</x:f>
      </x:c>
      <x:c r="G238" s="166" t="str">
        <x:f>IF($Q238="","",INDEX(MAESTRO!$D:$D,$Q238))</x:f>
      </x:c>
      <x:c r="H238" s="166" t="str">
        <x:f>IF($Q238="","",INDEX(MAESTRO!$E:$E,$Q238))</x:f>
      </x:c>
      <x:c r="I238" s="166" t="str">
        <x:f>IF($Q238="","",INDEX(MAESTRO!$F:$F,$Q238))</x:f>
      </x:c>
      <x:c r="J238" s="165" t="str">
        <x:f>IF($Q238="","",INDEX(MAESTRO!$G:$G,$Q238))</x:f>
      </x:c>
      <x:c r="K238" s="165" t="str">
        <x:f>IF($Q238="","",INDEX(MAESTRO!$L:$L,$Q238))</x:f>
      </x:c>
      <x:c r="L238" s="166" t="str">
        <x:f>IF($Q238="","",INDEX(MAESTRO!$K:$K,$Q238))</x:f>
      </x:c>
      <x:c r="M238" s="165" t="str">
        <x:f>IF($Q238="","",INDEX(MAESTRO!$M:$M,$Q238))</x:f>
      </x:c>
      <x:c r="N238" s="61" t="str">
        <x:f>IF(OR($D238="",$D238="SIN ASIGNAR",$J238=""),"",IF(COUNTIFS('EDECANES AYUDANTES'!$C:$C,$J238,'EDECANES AYUDANTES'!$F:$F,"SI")=0,"",IF(LEFT($D238,1)="D","",IF(COUNTIFS('MAPA ASIENTOS'!$D:$D,CHAR(CODE(LEFT($D238,1))+1)&amp;MID($D238,2,10),'MAPA ASIENTOS'!$E:$E,"ASIGNABLE")&gt;0,CHAR(CODE(LEFT($D238,1))+1)&amp;MID($D238,2,10),""))))</x:f>
      </x:c>
      <x:c r="O238" s="61" t="str">
        <x:f>IF($N238&lt;&gt;"","RESERVADO EDECÁN/AYUDANTE","")</x:f>
      </x:c>
      <x:c r="P238" s="165" t="str">
        <x:f>IF(COUNTIFS('EDECANES AYUDANTES'!$C:$C,$J238,'EDECANES AYUDANTES'!$F:$F,"SI")=0,"",IF($D238="SIN ASIGNAR","Autoridad sin asiento asignado.",IF(LEFT($D238,1)="D","Sin fila posterior disponible.",IF($N238="","Silla posterior no asignable.","Silla posterior reservada automáticamente."))))</x:f>
      </x:c>
      <x:c r="Q238" s="166">
        <x:f>IFERROR(MATCH(ROWS($A$2:A238),MAESTRO!$P:$P,0),"")</x:f>
      </x:c>
    </x:row>
    <x:row r="239" s="115" customFormat="1">
      <x:c r="A239" s="166">
        <x:f>IF($Q239="","",ROWS($A$2:A239))</x:f>
      </x:c>
      <x:c r="B239" s="166" t="str">
        <x:f>IF(OR($D239="",$D239="SIN ASIGNAR"),"",LEFT($D239,1))</x:f>
      </x:c>
      <x:c r="C239" s="166" t="str">
        <x:f>IF(OR($D239="",$D239="SIN ASIGNAR"),"",VALUE(MID($D239,2,10)))</x:f>
      </x:c>
      <x:c r="D239" s="166" t="str">
        <x:f>IF($Q239="","",IF($J239="Cabrera Salazar, Fernando","A25",IF($J239="Mery, Roxana","A26",IFERROR(INDEX('MAPA ASIENTOS'!$D$2:$D$145,AGGREGATE(15,6,(ROW('MAPA ASIENTOS'!$D$2:$D$145)-ROW('MAPA ASIENTOS'!$D$2)+1)/(('MAPA ASIENTOS'!$E$2:$E$145="ASIGNABLE")*(COUNTIF($D$1:D238,'MAPA ASIENTOS'!$D$2:$D$145)=0)*(COUNTIF($N$1:N238,'MAPA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39" s="166" t="str">
        <x:f>IF($Q239="","",INDEX(MAESTRO!$A:$A,$Q239))</x:f>
      </x:c>
      <x:c r="F239" s="166" t="str">
        <x:f>IF($Q239="","",INDEX(MAESTRO!$B:$B,$Q239))</x:f>
      </x:c>
      <x:c r="G239" s="166" t="str">
        <x:f>IF($Q239="","",INDEX(MAESTRO!$D:$D,$Q239))</x:f>
      </x:c>
      <x:c r="H239" s="166" t="str">
        <x:f>IF($Q239="","",INDEX(MAESTRO!$E:$E,$Q239))</x:f>
      </x:c>
      <x:c r="I239" s="166" t="str">
        <x:f>IF($Q239="","",INDEX(MAESTRO!$F:$F,$Q239))</x:f>
      </x:c>
      <x:c r="J239" s="165" t="str">
        <x:f>IF($Q239="","",INDEX(MAESTRO!$G:$G,$Q239))</x:f>
      </x:c>
      <x:c r="K239" s="165" t="str">
        <x:f>IF($Q239="","",INDEX(MAESTRO!$L:$L,$Q239))</x:f>
      </x:c>
      <x:c r="L239" s="166" t="str">
        <x:f>IF($Q239="","",INDEX(MAESTRO!$K:$K,$Q239))</x:f>
      </x:c>
      <x:c r="M239" s="165" t="str">
        <x:f>IF($Q239="","",INDEX(MAESTRO!$M:$M,$Q239))</x:f>
      </x:c>
      <x:c r="N239" s="61" t="str">
        <x:f>IF(OR($D239="",$D239="SIN ASIGNAR",$J239=""),"",IF(COUNTIFS('EDECANES AYUDANTES'!$C:$C,$J239,'EDECANES AYUDANTES'!$F:$F,"SI")=0,"",IF(LEFT($D239,1)="D","",IF(COUNTIFS('MAPA ASIENTOS'!$D:$D,CHAR(CODE(LEFT($D239,1))+1)&amp;MID($D239,2,10),'MAPA ASIENTOS'!$E:$E,"ASIGNABLE")&gt;0,CHAR(CODE(LEFT($D239,1))+1)&amp;MID($D239,2,10),""))))</x:f>
      </x:c>
      <x:c r="O239" s="61" t="str">
        <x:f>IF($N239&lt;&gt;"","RESERVADO EDECÁN/AYUDANTE","")</x:f>
      </x:c>
      <x:c r="P239" s="165" t="str">
        <x:f>IF(COUNTIFS('EDECANES AYUDANTES'!$C:$C,$J239,'EDECANES AYUDANTES'!$F:$F,"SI")=0,"",IF($D239="SIN ASIGNAR","Autoridad sin asiento asignado.",IF(LEFT($D239,1)="D","Sin fila posterior disponible.",IF($N239="","Silla posterior no asignable.","Silla posterior reservada automáticamente."))))</x:f>
      </x:c>
      <x:c r="Q239" s="166">
        <x:f>IFERROR(MATCH(ROWS($A$2:A239),MAESTRO!$P:$P,0),"")</x:f>
      </x:c>
    </x:row>
    <x:row r="240" s="115" customFormat="1">
      <x:c r="A240" s="166">
        <x:f>IF($Q240="","",ROWS($A$2:A240))</x:f>
      </x:c>
      <x:c r="B240" s="166" t="str">
        <x:f>IF(OR($D240="",$D240="SIN ASIGNAR"),"",LEFT($D240,1))</x:f>
      </x:c>
      <x:c r="C240" s="166" t="str">
        <x:f>IF(OR($D240="",$D240="SIN ASIGNAR"),"",VALUE(MID($D240,2,10)))</x:f>
      </x:c>
      <x:c r="D240" s="166" t="str">
        <x:f>IF($Q240="","",IF($J240="Cabrera Salazar, Fernando","A25",IF($J240="Mery, Roxana","A26",IFERROR(INDEX('MAPA ASIENTOS'!$D$2:$D$145,AGGREGATE(15,6,(ROW('MAPA ASIENTOS'!$D$2:$D$145)-ROW('MAPA ASIENTOS'!$D$2)+1)/(('MAPA ASIENTOS'!$E$2:$E$145="ASIGNABLE")*(COUNTIF($D$1:D239,'MAPA ASIENTOS'!$D$2:$D$145)=0)*(COUNTIF($N$1:N239,'MAPA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40" s="166" t="str">
        <x:f>IF($Q240="","",INDEX(MAESTRO!$A:$A,$Q240))</x:f>
      </x:c>
      <x:c r="F240" s="166" t="str">
        <x:f>IF($Q240="","",INDEX(MAESTRO!$B:$B,$Q240))</x:f>
      </x:c>
      <x:c r="G240" s="166" t="str">
        <x:f>IF($Q240="","",INDEX(MAESTRO!$D:$D,$Q240))</x:f>
      </x:c>
      <x:c r="H240" s="166" t="str">
        <x:f>IF($Q240="","",INDEX(MAESTRO!$E:$E,$Q240))</x:f>
      </x:c>
      <x:c r="I240" s="166" t="str">
        <x:f>IF($Q240="","",INDEX(MAESTRO!$F:$F,$Q240))</x:f>
      </x:c>
      <x:c r="J240" s="165" t="str">
        <x:f>IF($Q240="","",INDEX(MAESTRO!$G:$G,$Q240))</x:f>
      </x:c>
      <x:c r="K240" s="165" t="str">
        <x:f>IF($Q240="","",INDEX(MAESTRO!$L:$L,$Q240))</x:f>
      </x:c>
      <x:c r="L240" s="166" t="str">
        <x:f>IF($Q240="","",INDEX(MAESTRO!$K:$K,$Q240))</x:f>
      </x:c>
      <x:c r="M240" s="165" t="str">
        <x:f>IF($Q240="","",INDEX(MAESTRO!$M:$M,$Q240))</x:f>
      </x:c>
      <x:c r="N240" s="61" t="str">
        <x:f>IF(OR($D240="",$D240="SIN ASIGNAR",$J240=""),"",IF(COUNTIFS('EDECANES AYUDANTES'!$C:$C,$J240,'EDECANES AYUDANTES'!$F:$F,"SI")=0,"",IF(LEFT($D240,1)="D","",IF(COUNTIFS('MAPA ASIENTOS'!$D:$D,CHAR(CODE(LEFT($D240,1))+1)&amp;MID($D240,2,10),'MAPA ASIENTOS'!$E:$E,"ASIGNABLE")&gt;0,CHAR(CODE(LEFT($D240,1))+1)&amp;MID($D240,2,10),""))))</x:f>
      </x:c>
      <x:c r="O240" s="61" t="str">
        <x:f>IF($N240&lt;&gt;"","RESERVADO EDECÁN/AYUDANTE","")</x:f>
      </x:c>
      <x:c r="P240" s="165" t="str">
        <x:f>IF(COUNTIFS('EDECANES AYUDANTES'!$C:$C,$J240,'EDECANES AYUDANTES'!$F:$F,"SI")=0,"",IF($D240="SIN ASIGNAR","Autoridad sin asiento asignado.",IF(LEFT($D240,1)="D","Sin fila posterior disponible.",IF($N240="","Silla posterior no asignable.","Silla posterior reservada automáticamente."))))</x:f>
      </x:c>
      <x:c r="Q240" s="166">
        <x:f>IFERROR(MATCH(ROWS($A$2:A240),MAESTRO!$P:$P,0),"")</x:f>
      </x:c>
    </x:row>
    <x:row r="241" s="115" customFormat="1">
      <x:c r="A241" s="166">
        <x:f>IF($Q241="","",ROWS($A$2:A241))</x:f>
      </x:c>
      <x:c r="B241" s="166" t="str">
        <x:f>IF(OR($D241="",$D241="SIN ASIGNAR"),"",LEFT($D241,1))</x:f>
      </x:c>
      <x:c r="C241" s="166" t="str">
        <x:f>IF(OR($D241="",$D241="SIN ASIGNAR"),"",VALUE(MID($D241,2,10)))</x:f>
      </x:c>
      <x:c r="D241" s="166" t="str">
        <x:f>IF($Q241="","",IF($J241="Cabrera Salazar, Fernando","A25",IF($J241="Mery, Roxana","A26",IFERROR(INDEX('MAPA ASIENTOS'!$D$2:$D$145,AGGREGATE(15,6,(ROW('MAPA ASIENTOS'!$D$2:$D$145)-ROW('MAPA ASIENTOS'!$D$2)+1)/(('MAPA ASIENTOS'!$E$2:$E$145="ASIGNABLE")*(COUNTIF($D$1:D240,'MAPA ASIENTOS'!$D$2:$D$145)=0)*(COUNTIF($N$1:N240,'MAPA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41" s="166" t="str">
        <x:f>IF($Q241="","",INDEX(MAESTRO!$A:$A,$Q241))</x:f>
      </x:c>
      <x:c r="F241" s="166" t="str">
        <x:f>IF($Q241="","",INDEX(MAESTRO!$B:$B,$Q241))</x:f>
      </x:c>
      <x:c r="G241" s="166" t="str">
        <x:f>IF($Q241="","",INDEX(MAESTRO!$D:$D,$Q241))</x:f>
      </x:c>
      <x:c r="H241" s="166" t="str">
        <x:f>IF($Q241="","",INDEX(MAESTRO!$E:$E,$Q241))</x:f>
      </x:c>
      <x:c r="I241" s="166" t="str">
        <x:f>IF($Q241="","",INDEX(MAESTRO!$F:$F,$Q241))</x:f>
      </x:c>
      <x:c r="J241" s="165" t="str">
        <x:f>IF($Q241="","",INDEX(MAESTRO!$G:$G,$Q241))</x:f>
      </x:c>
      <x:c r="K241" s="165" t="str">
        <x:f>IF($Q241="","",INDEX(MAESTRO!$L:$L,$Q241))</x:f>
      </x:c>
      <x:c r="L241" s="166" t="str">
        <x:f>IF($Q241="","",INDEX(MAESTRO!$K:$K,$Q241))</x:f>
      </x:c>
      <x:c r="M241" s="165" t="str">
        <x:f>IF($Q241="","",INDEX(MAESTRO!$M:$M,$Q241))</x:f>
      </x:c>
      <x:c r="N241" s="61" t="str">
        <x:f>IF(OR($D241="",$D241="SIN ASIGNAR",$J241=""),"",IF(COUNTIFS('EDECANES AYUDANTES'!$C:$C,$J241,'EDECANES AYUDANTES'!$F:$F,"SI")=0,"",IF(LEFT($D241,1)="D","",IF(COUNTIFS('MAPA ASIENTOS'!$D:$D,CHAR(CODE(LEFT($D241,1))+1)&amp;MID($D241,2,10),'MAPA ASIENTOS'!$E:$E,"ASIGNABLE")&gt;0,CHAR(CODE(LEFT($D241,1))+1)&amp;MID($D241,2,10),""))))</x:f>
      </x:c>
      <x:c r="O241" s="61" t="str">
        <x:f>IF($N241&lt;&gt;"","RESERVADO EDECÁN/AYUDANTE","")</x:f>
      </x:c>
      <x:c r="P241" s="165" t="str">
        <x:f>IF(COUNTIFS('EDECANES AYUDANTES'!$C:$C,$J241,'EDECANES AYUDANTES'!$F:$F,"SI")=0,"",IF($D241="SIN ASIGNAR","Autoridad sin asiento asignado.",IF(LEFT($D241,1)="D","Sin fila posterior disponible.",IF($N241="","Silla posterior no asignable.","Silla posterior reservada automáticamente."))))</x:f>
      </x:c>
      <x:c r="Q241" s="166">
        <x:f>IFERROR(MATCH(ROWS($A$2:A241),MAESTRO!$P:$P,0),"")</x:f>
      </x:c>
    </x:row>
    <x:row r="242" s="115" customFormat="1">
      <x:c r="A242" s="166">
        <x:f>IF($Q242="","",ROWS($A$2:A242))</x:f>
      </x:c>
      <x:c r="B242" s="166" t="str">
        <x:f>IF(OR($D242="",$D242="SIN ASIGNAR"),"",LEFT($D242,1))</x:f>
      </x:c>
      <x:c r="C242" s="166" t="str">
        <x:f>IF(OR($D242="",$D242="SIN ASIGNAR"),"",VALUE(MID($D242,2,10)))</x:f>
      </x:c>
      <x:c r="D242" s="166" t="str">
        <x:f>IF($Q242="","",IF($J242="Cabrera Salazar, Fernando","A25",IF($J242="Mery, Roxana","A26",IFERROR(INDEX('MAPA ASIENTOS'!$D$2:$D$145,AGGREGATE(15,6,(ROW('MAPA ASIENTOS'!$D$2:$D$145)-ROW('MAPA ASIENTOS'!$D$2)+1)/(('MAPA ASIENTOS'!$E$2:$E$145="ASIGNABLE")*(COUNTIF($D$1:D241,'MAPA ASIENTOS'!$D$2:$D$145)=0)*(COUNTIF($N$1:N241,'MAPA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42" s="166" t="str">
        <x:f>IF($Q242="","",INDEX(MAESTRO!$A:$A,$Q242))</x:f>
      </x:c>
      <x:c r="F242" s="166" t="str">
        <x:f>IF($Q242="","",INDEX(MAESTRO!$B:$B,$Q242))</x:f>
      </x:c>
      <x:c r="G242" s="166" t="str">
        <x:f>IF($Q242="","",INDEX(MAESTRO!$D:$D,$Q242))</x:f>
      </x:c>
      <x:c r="H242" s="166" t="str">
        <x:f>IF($Q242="","",INDEX(MAESTRO!$E:$E,$Q242))</x:f>
      </x:c>
      <x:c r="I242" s="166" t="str">
        <x:f>IF($Q242="","",INDEX(MAESTRO!$F:$F,$Q242))</x:f>
      </x:c>
      <x:c r="J242" s="165" t="str">
        <x:f>IF($Q242="","",INDEX(MAESTRO!$G:$G,$Q242))</x:f>
      </x:c>
      <x:c r="K242" s="165" t="str">
        <x:f>IF($Q242="","",INDEX(MAESTRO!$L:$L,$Q242))</x:f>
      </x:c>
      <x:c r="L242" s="166" t="str">
        <x:f>IF($Q242="","",INDEX(MAESTRO!$K:$K,$Q242))</x:f>
      </x:c>
      <x:c r="M242" s="165" t="str">
        <x:f>IF($Q242="","",INDEX(MAESTRO!$M:$M,$Q242))</x:f>
      </x:c>
      <x:c r="N242" s="61" t="str">
        <x:f>IF(OR($D242="",$D242="SIN ASIGNAR",$J242=""),"",IF(COUNTIFS('EDECANES AYUDANTES'!$C:$C,$J242,'EDECANES AYUDANTES'!$F:$F,"SI")=0,"",IF(LEFT($D242,1)="D","",IF(COUNTIFS('MAPA ASIENTOS'!$D:$D,CHAR(CODE(LEFT($D242,1))+1)&amp;MID($D242,2,10),'MAPA ASIENTOS'!$E:$E,"ASIGNABLE")&gt;0,CHAR(CODE(LEFT($D242,1))+1)&amp;MID($D242,2,10),""))))</x:f>
      </x:c>
      <x:c r="O242" s="61" t="str">
        <x:f>IF($N242&lt;&gt;"","RESERVADO EDECÁN/AYUDANTE","")</x:f>
      </x:c>
      <x:c r="P242" s="165" t="str">
        <x:f>IF(COUNTIFS('EDECANES AYUDANTES'!$C:$C,$J242,'EDECANES AYUDANTES'!$F:$F,"SI")=0,"",IF($D242="SIN ASIGNAR","Autoridad sin asiento asignado.",IF(LEFT($D242,1)="D","Sin fila posterior disponible.",IF($N242="","Silla posterior no asignable.","Silla posterior reservada automáticamente."))))</x:f>
      </x:c>
      <x:c r="Q242" s="166">
        <x:f>IFERROR(MATCH(ROWS($A$2:A242),MAESTRO!$P:$P,0),"")</x:f>
      </x:c>
    </x:row>
    <x:row r="243" s="115" customFormat="1">
      <x:c r="A243" s="166">
        <x:f>IF($Q243="","",ROWS($A$2:A243))</x:f>
      </x:c>
      <x:c r="B243" s="166" t="str">
        <x:f>IF(OR($D243="",$D243="SIN ASIGNAR"),"",LEFT($D243,1))</x:f>
      </x:c>
      <x:c r="C243" s="166" t="str">
        <x:f>IF(OR($D243="",$D243="SIN ASIGNAR"),"",VALUE(MID($D243,2,10)))</x:f>
      </x:c>
      <x:c r="D243" s="166" t="str">
        <x:f>IF($Q243="","",IF($J243="Cabrera Salazar, Fernando","A25",IF($J243="Mery, Roxana","A26",IFERROR(INDEX('MAPA ASIENTOS'!$D$2:$D$145,AGGREGATE(15,6,(ROW('MAPA ASIENTOS'!$D$2:$D$145)-ROW('MAPA ASIENTOS'!$D$2)+1)/(('MAPA ASIENTOS'!$E$2:$E$145="ASIGNABLE")*(COUNTIF($D$1:D242,'MAPA ASIENTOS'!$D$2:$D$145)=0)*(COUNTIF($N$1:N242,'MAPA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43" s="166" t="str">
        <x:f>IF($Q243="","",INDEX(MAESTRO!$A:$A,$Q243))</x:f>
      </x:c>
      <x:c r="F243" s="166" t="str">
        <x:f>IF($Q243="","",INDEX(MAESTRO!$B:$B,$Q243))</x:f>
      </x:c>
      <x:c r="G243" s="166" t="str">
        <x:f>IF($Q243="","",INDEX(MAESTRO!$D:$D,$Q243))</x:f>
      </x:c>
      <x:c r="H243" s="166" t="str">
        <x:f>IF($Q243="","",INDEX(MAESTRO!$E:$E,$Q243))</x:f>
      </x:c>
      <x:c r="I243" s="166" t="str">
        <x:f>IF($Q243="","",INDEX(MAESTRO!$F:$F,$Q243))</x:f>
      </x:c>
      <x:c r="J243" s="165" t="str">
        <x:f>IF($Q243="","",INDEX(MAESTRO!$G:$G,$Q243))</x:f>
      </x:c>
      <x:c r="K243" s="165" t="str">
        <x:f>IF($Q243="","",INDEX(MAESTRO!$L:$L,$Q243))</x:f>
      </x:c>
      <x:c r="L243" s="166" t="str">
        <x:f>IF($Q243="","",INDEX(MAESTRO!$K:$K,$Q243))</x:f>
      </x:c>
      <x:c r="M243" s="165" t="str">
        <x:f>IF($Q243="","",INDEX(MAESTRO!$M:$M,$Q243))</x:f>
      </x:c>
      <x:c r="N243" s="61" t="str">
        <x:f>IF(OR($D243="",$D243="SIN ASIGNAR",$J243=""),"",IF(COUNTIFS('EDECANES AYUDANTES'!$C:$C,$J243,'EDECANES AYUDANTES'!$F:$F,"SI")=0,"",IF(LEFT($D243,1)="D","",IF(COUNTIFS('MAPA ASIENTOS'!$D:$D,CHAR(CODE(LEFT($D243,1))+1)&amp;MID($D243,2,10),'MAPA ASIENTOS'!$E:$E,"ASIGNABLE")&gt;0,CHAR(CODE(LEFT($D243,1))+1)&amp;MID($D243,2,10),""))))</x:f>
      </x:c>
      <x:c r="O243" s="61" t="str">
        <x:f>IF($N243&lt;&gt;"","RESERVADO EDECÁN/AYUDANTE","")</x:f>
      </x:c>
      <x:c r="P243" s="165" t="str">
        <x:f>IF(COUNTIFS('EDECANES AYUDANTES'!$C:$C,$J243,'EDECANES AYUDANTES'!$F:$F,"SI")=0,"",IF($D243="SIN ASIGNAR","Autoridad sin asiento asignado.",IF(LEFT($D243,1)="D","Sin fila posterior disponible.",IF($N243="","Silla posterior no asignable.","Silla posterior reservada automáticamente."))))</x:f>
      </x:c>
      <x:c r="Q243" s="166">
        <x:f>IFERROR(MATCH(ROWS($A$2:A243),MAESTRO!$P:$P,0),"")</x:f>
      </x:c>
    </x:row>
    <x:row r="244" s="115" customFormat="1">
      <x:c r="A244" s="166">
        <x:f>IF($Q244="","",ROWS($A$2:A244))</x:f>
      </x:c>
      <x:c r="B244" s="166" t="str">
        <x:f>IF(OR($D244="",$D244="SIN ASIGNAR"),"",LEFT($D244,1))</x:f>
      </x:c>
      <x:c r="C244" s="166" t="str">
        <x:f>IF(OR($D244="",$D244="SIN ASIGNAR"),"",VALUE(MID($D244,2,10)))</x:f>
      </x:c>
      <x:c r="D244" s="166" t="str">
        <x:f>IF($Q244="","",IF($J244="Cabrera Salazar, Fernando","A25",IF($J244="Mery, Roxana","A26",IFERROR(INDEX('MAPA ASIENTOS'!$D$2:$D$145,AGGREGATE(15,6,(ROW('MAPA ASIENTOS'!$D$2:$D$145)-ROW('MAPA ASIENTOS'!$D$2)+1)/(('MAPA ASIENTOS'!$E$2:$E$145="ASIGNABLE")*(COUNTIF($D$1:D243,'MAPA ASIENTOS'!$D$2:$D$145)=0)*(COUNTIF($N$1:N243,'MAPA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44" s="166" t="str">
        <x:f>IF($Q244="","",INDEX(MAESTRO!$A:$A,$Q244))</x:f>
      </x:c>
      <x:c r="F244" s="166" t="str">
        <x:f>IF($Q244="","",INDEX(MAESTRO!$B:$B,$Q244))</x:f>
      </x:c>
      <x:c r="G244" s="166" t="str">
        <x:f>IF($Q244="","",INDEX(MAESTRO!$D:$D,$Q244))</x:f>
      </x:c>
      <x:c r="H244" s="166" t="str">
        <x:f>IF($Q244="","",INDEX(MAESTRO!$E:$E,$Q244))</x:f>
      </x:c>
      <x:c r="I244" s="166" t="str">
        <x:f>IF($Q244="","",INDEX(MAESTRO!$F:$F,$Q244))</x:f>
      </x:c>
      <x:c r="J244" s="165" t="str">
        <x:f>IF($Q244="","",INDEX(MAESTRO!$G:$G,$Q244))</x:f>
      </x:c>
      <x:c r="K244" s="165" t="str">
        <x:f>IF($Q244="","",INDEX(MAESTRO!$L:$L,$Q244))</x:f>
      </x:c>
      <x:c r="L244" s="166" t="str">
        <x:f>IF($Q244="","",INDEX(MAESTRO!$K:$K,$Q244))</x:f>
      </x:c>
      <x:c r="M244" s="165" t="str">
        <x:f>IF($Q244="","",INDEX(MAESTRO!$M:$M,$Q244))</x:f>
      </x:c>
      <x:c r="N244" s="61" t="str">
        <x:f>IF(OR($D244="",$D244="SIN ASIGNAR",$J244=""),"",IF(COUNTIFS('EDECANES AYUDANTES'!$C:$C,$J244,'EDECANES AYUDANTES'!$F:$F,"SI")=0,"",IF(LEFT($D244,1)="D","",IF(COUNTIFS('MAPA ASIENTOS'!$D:$D,CHAR(CODE(LEFT($D244,1))+1)&amp;MID($D244,2,10),'MAPA ASIENTOS'!$E:$E,"ASIGNABLE")&gt;0,CHAR(CODE(LEFT($D244,1))+1)&amp;MID($D244,2,10),""))))</x:f>
      </x:c>
      <x:c r="O244" s="61" t="str">
        <x:f>IF($N244&lt;&gt;"","RESERVADO EDECÁN/AYUDANTE","")</x:f>
      </x:c>
      <x:c r="P244" s="165" t="str">
        <x:f>IF(COUNTIFS('EDECANES AYUDANTES'!$C:$C,$J244,'EDECANES AYUDANTES'!$F:$F,"SI")=0,"",IF($D244="SIN ASIGNAR","Autoridad sin asiento asignado.",IF(LEFT($D244,1)="D","Sin fila posterior disponible.",IF($N244="","Silla posterior no asignable.","Silla posterior reservada automáticamente."))))</x:f>
      </x:c>
      <x:c r="Q244" s="166">
        <x:f>IFERROR(MATCH(ROWS($A$2:A244),MAESTRO!$P:$P,0),"")</x:f>
      </x:c>
    </x:row>
    <x:row r="245" s="115" customFormat="1">
      <x:c r="A245" s="166">
        <x:f>IF($Q245="","",ROWS($A$2:A245))</x:f>
      </x:c>
      <x:c r="B245" s="166" t="str">
        <x:f>IF(OR($D245="",$D245="SIN ASIGNAR"),"",LEFT($D245,1))</x:f>
      </x:c>
      <x:c r="C245" s="166" t="str">
        <x:f>IF(OR($D245="",$D245="SIN ASIGNAR"),"",VALUE(MID($D245,2,10)))</x:f>
      </x:c>
      <x:c r="D245" s="166" t="str">
        <x:f>IF($Q245="","",IF($J245="Cabrera Salazar, Fernando","A25",IF($J245="Mery, Roxana","A26",IFERROR(INDEX('MAPA ASIENTOS'!$D$2:$D$145,AGGREGATE(15,6,(ROW('MAPA ASIENTOS'!$D$2:$D$145)-ROW('MAPA ASIENTOS'!$D$2)+1)/(('MAPA ASIENTOS'!$E$2:$E$145="ASIGNABLE")*(COUNTIF($D$1:D244,'MAPA ASIENTOS'!$D$2:$D$145)=0)*(COUNTIF($N$1:N244,'MAPA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45" s="166" t="str">
        <x:f>IF($Q245="","",INDEX(MAESTRO!$A:$A,$Q245))</x:f>
      </x:c>
      <x:c r="F245" s="166" t="str">
        <x:f>IF($Q245="","",INDEX(MAESTRO!$B:$B,$Q245))</x:f>
      </x:c>
      <x:c r="G245" s="166" t="str">
        <x:f>IF($Q245="","",INDEX(MAESTRO!$D:$D,$Q245))</x:f>
      </x:c>
      <x:c r="H245" s="166" t="str">
        <x:f>IF($Q245="","",INDEX(MAESTRO!$E:$E,$Q245))</x:f>
      </x:c>
      <x:c r="I245" s="166" t="str">
        <x:f>IF($Q245="","",INDEX(MAESTRO!$F:$F,$Q245))</x:f>
      </x:c>
      <x:c r="J245" s="165" t="str">
        <x:f>IF($Q245="","",INDEX(MAESTRO!$G:$G,$Q245))</x:f>
      </x:c>
      <x:c r="K245" s="165" t="str">
        <x:f>IF($Q245="","",INDEX(MAESTRO!$L:$L,$Q245))</x:f>
      </x:c>
      <x:c r="L245" s="166" t="str">
        <x:f>IF($Q245="","",INDEX(MAESTRO!$K:$K,$Q245))</x:f>
      </x:c>
      <x:c r="M245" s="165" t="str">
        <x:f>IF($Q245="","",INDEX(MAESTRO!$M:$M,$Q245))</x:f>
      </x:c>
      <x:c r="N245" s="61" t="str">
        <x:f>IF(OR($D245="",$D245="SIN ASIGNAR",$J245=""),"",IF(COUNTIFS('EDECANES AYUDANTES'!$C:$C,$J245,'EDECANES AYUDANTES'!$F:$F,"SI")=0,"",IF(LEFT($D245,1)="D","",IF(COUNTIFS('MAPA ASIENTOS'!$D:$D,CHAR(CODE(LEFT($D245,1))+1)&amp;MID($D245,2,10),'MAPA ASIENTOS'!$E:$E,"ASIGNABLE")&gt;0,CHAR(CODE(LEFT($D245,1))+1)&amp;MID($D245,2,10),""))))</x:f>
      </x:c>
      <x:c r="O245" s="61" t="str">
        <x:f>IF($N245&lt;&gt;"","RESERVADO EDECÁN/AYUDANTE","")</x:f>
      </x:c>
      <x:c r="P245" s="165" t="str">
        <x:f>IF(COUNTIFS('EDECANES AYUDANTES'!$C:$C,$J245,'EDECANES AYUDANTES'!$F:$F,"SI")=0,"",IF($D245="SIN ASIGNAR","Autoridad sin asiento asignado.",IF(LEFT($D245,1)="D","Sin fila posterior disponible.",IF($N245="","Silla posterior no asignable.","Silla posterior reservada automáticamente."))))</x:f>
      </x:c>
      <x:c r="Q245" s="166">
        <x:f>IFERROR(MATCH(ROWS($A$2:A245),MAESTRO!$P:$P,0),"")</x:f>
      </x:c>
    </x:row>
    <x:row r="246" s="115" customFormat="1">
      <x:c r="A246" s="166">
        <x:f>IF($Q246="","",ROWS($A$2:A246))</x:f>
      </x:c>
      <x:c r="B246" s="166" t="str">
        <x:f>IF(OR($D246="",$D246="SIN ASIGNAR"),"",LEFT($D246,1))</x:f>
      </x:c>
      <x:c r="C246" s="166" t="str">
        <x:f>IF(OR($D246="",$D246="SIN ASIGNAR"),"",VALUE(MID($D246,2,10)))</x:f>
      </x:c>
      <x:c r="D246" s="166" t="str">
        <x:f>IF($Q246="","",IF($J246="Cabrera Salazar, Fernando","A25",IF($J246="Mery, Roxana","A26",IFERROR(INDEX('MAPA ASIENTOS'!$D$2:$D$145,AGGREGATE(15,6,(ROW('MAPA ASIENTOS'!$D$2:$D$145)-ROW('MAPA ASIENTOS'!$D$2)+1)/(('MAPA ASIENTOS'!$E$2:$E$145="ASIGNABLE")*(COUNTIF($D$1:D245,'MAPA ASIENTOS'!$D$2:$D$145)=0)*(COUNTIF($N$1:N245,'MAPA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46" s="166" t="str">
        <x:f>IF($Q246="","",INDEX(MAESTRO!$A:$A,$Q246))</x:f>
      </x:c>
      <x:c r="F246" s="166" t="str">
        <x:f>IF($Q246="","",INDEX(MAESTRO!$B:$B,$Q246))</x:f>
      </x:c>
      <x:c r="G246" s="166" t="str">
        <x:f>IF($Q246="","",INDEX(MAESTRO!$D:$D,$Q246))</x:f>
      </x:c>
      <x:c r="H246" s="166" t="str">
        <x:f>IF($Q246="","",INDEX(MAESTRO!$E:$E,$Q246))</x:f>
      </x:c>
      <x:c r="I246" s="166" t="str">
        <x:f>IF($Q246="","",INDEX(MAESTRO!$F:$F,$Q246))</x:f>
      </x:c>
      <x:c r="J246" s="165" t="str">
        <x:f>IF($Q246="","",INDEX(MAESTRO!$G:$G,$Q246))</x:f>
      </x:c>
      <x:c r="K246" s="165" t="str">
        <x:f>IF($Q246="","",INDEX(MAESTRO!$L:$L,$Q246))</x:f>
      </x:c>
      <x:c r="L246" s="166" t="str">
        <x:f>IF($Q246="","",INDEX(MAESTRO!$K:$K,$Q246))</x:f>
      </x:c>
      <x:c r="M246" s="165" t="str">
        <x:f>IF($Q246="","",INDEX(MAESTRO!$M:$M,$Q246))</x:f>
      </x:c>
      <x:c r="N246" s="61" t="str">
        <x:f>IF(OR($D246="",$D246="SIN ASIGNAR",$J246=""),"",IF(COUNTIFS('EDECANES AYUDANTES'!$C:$C,$J246,'EDECANES AYUDANTES'!$F:$F,"SI")=0,"",IF(LEFT($D246,1)="D","",IF(COUNTIFS('MAPA ASIENTOS'!$D:$D,CHAR(CODE(LEFT($D246,1))+1)&amp;MID($D246,2,10),'MAPA ASIENTOS'!$E:$E,"ASIGNABLE")&gt;0,CHAR(CODE(LEFT($D246,1))+1)&amp;MID($D246,2,10),""))))</x:f>
      </x:c>
      <x:c r="O246" s="61" t="str">
        <x:f>IF($N246&lt;&gt;"","RESERVADO EDECÁN/AYUDANTE","")</x:f>
      </x:c>
      <x:c r="P246" s="165" t="str">
        <x:f>IF(COUNTIFS('EDECANES AYUDANTES'!$C:$C,$J246,'EDECANES AYUDANTES'!$F:$F,"SI")=0,"",IF($D246="SIN ASIGNAR","Autoridad sin asiento asignado.",IF(LEFT($D246,1)="D","Sin fila posterior disponible.",IF($N246="","Silla posterior no asignable.","Silla posterior reservada automáticamente."))))</x:f>
      </x:c>
      <x:c r="Q246" s="166">
        <x:f>IFERROR(MATCH(ROWS($A$2:A246),MAESTRO!$P:$P,0),"")</x:f>
      </x:c>
    </x:row>
    <x:row r="247" s="115" customFormat="1">
      <x:c r="A247" s="166">
        <x:f>IF($Q247="","",ROWS($A$2:A247))</x:f>
      </x:c>
      <x:c r="B247" s="166" t="str">
        <x:f>IF(OR($D247="",$D247="SIN ASIGNAR"),"",LEFT($D247,1))</x:f>
      </x:c>
      <x:c r="C247" s="166" t="str">
        <x:f>IF(OR($D247="",$D247="SIN ASIGNAR"),"",VALUE(MID($D247,2,10)))</x:f>
      </x:c>
      <x:c r="D247" s="166" t="str">
        <x:f>IF($Q247="","",IF($J247="Cabrera Salazar, Fernando","A25",IF($J247="Mery, Roxana","A26",IFERROR(INDEX('MAPA ASIENTOS'!$D$2:$D$145,AGGREGATE(15,6,(ROW('MAPA ASIENTOS'!$D$2:$D$145)-ROW('MAPA ASIENTOS'!$D$2)+1)/(('MAPA ASIENTOS'!$E$2:$E$145="ASIGNABLE")*(COUNTIF($D$1:D246,'MAPA ASIENTOS'!$D$2:$D$145)=0)*(COUNTIF($N$1:N246,'MAPA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47" s="166" t="str">
        <x:f>IF($Q247="","",INDEX(MAESTRO!$A:$A,$Q247))</x:f>
      </x:c>
      <x:c r="F247" s="166" t="str">
        <x:f>IF($Q247="","",INDEX(MAESTRO!$B:$B,$Q247))</x:f>
      </x:c>
      <x:c r="G247" s="166" t="str">
        <x:f>IF($Q247="","",INDEX(MAESTRO!$D:$D,$Q247))</x:f>
      </x:c>
      <x:c r="H247" s="166" t="str">
        <x:f>IF($Q247="","",INDEX(MAESTRO!$E:$E,$Q247))</x:f>
      </x:c>
      <x:c r="I247" s="166" t="str">
        <x:f>IF($Q247="","",INDEX(MAESTRO!$F:$F,$Q247))</x:f>
      </x:c>
      <x:c r="J247" s="165" t="str">
        <x:f>IF($Q247="","",INDEX(MAESTRO!$G:$G,$Q247))</x:f>
      </x:c>
      <x:c r="K247" s="165" t="str">
        <x:f>IF($Q247="","",INDEX(MAESTRO!$L:$L,$Q247))</x:f>
      </x:c>
      <x:c r="L247" s="166" t="str">
        <x:f>IF($Q247="","",INDEX(MAESTRO!$K:$K,$Q247))</x:f>
      </x:c>
      <x:c r="M247" s="165" t="str">
        <x:f>IF($Q247="","",INDEX(MAESTRO!$M:$M,$Q247))</x:f>
      </x:c>
      <x:c r="N247" s="61" t="str">
        <x:f>IF(OR($D247="",$D247="SIN ASIGNAR",$J247=""),"",IF(COUNTIFS('EDECANES AYUDANTES'!$C:$C,$J247,'EDECANES AYUDANTES'!$F:$F,"SI")=0,"",IF(LEFT($D247,1)="D","",IF(COUNTIFS('MAPA ASIENTOS'!$D:$D,CHAR(CODE(LEFT($D247,1))+1)&amp;MID($D247,2,10),'MAPA ASIENTOS'!$E:$E,"ASIGNABLE")&gt;0,CHAR(CODE(LEFT($D247,1))+1)&amp;MID($D247,2,10),""))))</x:f>
      </x:c>
      <x:c r="O247" s="61" t="str">
        <x:f>IF($N247&lt;&gt;"","RESERVADO EDECÁN/AYUDANTE","")</x:f>
      </x:c>
      <x:c r="P247" s="165" t="str">
        <x:f>IF(COUNTIFS('EDECANES AYUDANTES'!$C:$C,$J247,'EDECANES AYUDANTES'!$F:$F,"SI")=0,"",IF($D247="SIN ASIGNAR","Autoridad sin asiento asignado.",IF(LEFT($D247,1)="D","Sin fila posterior disponible.",IF($N247="","Silla posterior no asignable.","Silla posterior reservada automáticamente."))))</x:f>
      </x:c>
      <x:c r="Q247" s="166">
        <x:f>IFERROR(MATCH(ROWS($A$2:A247),MAESTRO!$P:$P,0),"")</x:f>
      </x:c>
    </x:row>
    <x:row r="248" s="115" customFormat="1">
      <x:c r="A248" s="166">
        <x:f>IF($Q248="","",ROWS($A$2:A248))</x:f>
      </x:c>
      <x:c r="B248" s="166" t="str">
        <x:f>IF(OR($D248="",$D248="SIN ASIGNAR"),"",LEFT($D248,1))</x:f>
      </x:c>
      <x:c r="C248" s="166" t="str">
        <x:f>IF(OR($D248="",$D248="SIN ASIGNAR"),"",VALUE(MID($D248,2,10)))</x:f>
      </x:c>
      <x:c r="D248" s="166" t="str">
        <x:f>IF($Q248="","",IF($J248="Cabrera Salazar, Fernando","A25",IF($J248="Mery, Roxana","A26",IFERROR(INDEX('MAPA ASIENTOS'!$D$2:$D$145,AGGREGATE(15,6,(ROW('MAPA ASIENTOS'!$D$2:$D$145)-ROW('MAPA ASIENTOS'!$D$2)+1)/(('MAPA ASIENTOS'!$E$2:$E$145="ASIGNABLE")*(COUNTIF($D$1:D247,'MAPA ASIENTOS'!$D$2:$D$145)=0)*(COUNTIF($N$1:N247,'MAPA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48" s="166" t="str">
        <x:f>IF($Q248="","",INDEX(MAESTRO!$A:$A,$Q248))</x:f>
      </x:c>
      <x:c r="F248" s="166" t="str">
        <x:f>IF($Q248="","",INDEX(MAESTRO!$B:$B,$Q248))</x:f>
      </x:c>
      <x:c r="G248" s="166" t="str">
        <x:f>IF($Q248="","",INDEX(MAESTRO!$D:$D,$Q248))</x:f>
      </x:c>
      <x:c r="H248" s="166" t="str">
        <x:f>IF($Q248="","",INDEX(MAESTRO!$E:$E,$Q248))</x:f>
      </x:c>
      <x:c r="I248" s="166" t="str">
        <x:f>IF($Q248="","",INDEX(MAESTRO!$F:$F,$Q248))</x:f>
      </x:c>
      <x:c r="J248" s="165" t="str">
        <x:f>IF($Q248="","",INDEX(MAESTRO!$G:$G,$Q248))</x:f>
      </x:c>
      <x:c r="K248" s="165" t="str">
        <x:f>IF($Q248="","",INDEX(MAESTRO!$L:$L,$Q248))</x:f>
      </x:c>
      <x:c r="L248" s="166" t="str">
        <x:f>IF($Q248="","",INDEX(MAESTRO!$K:$K,$Q248))</x:f>
      </x:c>
      <x:c r="M248" s="165" t="str">
        <x:f>IF($Q248="","",INDEX(MAESTRO!$M:$M,$Q248))</x:f>
      </x:c>
      <x:c r="N248" s="61" t="str">
        <x:f>IF(OR($D248="",$D248="SIN ASIGNAR",$J248=""),"",IF(COUNTIFS('EDECANES AYUDANTES'!$C:$C,$J248,'EDECANES AYUDANTES'!$F:$F,"SI")=0,"",IF(LEFT($D248,1)="D","",IF(COUNTIFS('MAPA ASIENTOS'!$D:$D,CHAR(CODE(LEFT($D248,1))+1)&amp;MID($D248,2,10),'MAPA ASIENTOS'!$E:$E,"ASIGNABLE")&gt;0,CHAR(CODE(LEFT($D248,1))+1)&amp;MID($D248,2,10),""))))</x:f>
      </x:c>
      <x:c r="O248" s="61" t="str">
        <x:f>IF($N248&lt;&gt;"","RESERVADO EDECÁN/AYUDANTE","")</x:f>
      </x:c>
      <x:c r="P248" s="165" t="str">
        <x:f>IF(COUNTIFS('EDECANES AYUDANTES'!$C:$C,$J248,'EDECANES AYUDANTES'!$F:$F,"SI")=0,"",IF($D248="SIN ASIGNAR","Autoridad sin asiento asignado.",IF(LEFT($D248,1)="D","Sin fila posterior disponible.",IF($N248="","Silla posterior no asignable.","Silla posterior reservada automáticamente."))))</x:f>
      </x:c>
      <x:c r="Q248" s="166">
        <x:f>IFERROR(MATCH(ROWS($A$2:A248),MAESTRO!$P:$P,0),"")</x:f>
      </x:c>
    </x:row>
    <x:row r="249" s="115" customFormat="1">
      <x:c r="A249" s="166">
        <x:f>IF($Q249="","",ROWS($A$2:A249))</x:f>
      </x:c>
      <x:c r="B249" s="166" t="str">
        <x:f>IF(OR($D249="",$D249="SIN ASIGNAR"),"",LEFT($D249,1))</x:f>
      </x:c>
      <x:c r="C249" s="166" t="str">
        <x:f>IF(OR($D249="",$D249="SIN ASIGNAR"),"",VALUE(MID($D249,2,10)))</x:f>
      </x:c>
      <x:c r="D249" s="166" t="str">
        <x:f>IF($Q249="","",IF($J249="Cabrera Salazar, Fernando","A25",IF($J249="Mery, Roxana","A26",IFERROR(INDEX('MAPA ASIENTOS'!$D$2:$D$145,AGGREGATE(15,6,(ROW('MAPA ASIENTOS'!$D$2:$D$145)-ROW('MAPA ASIENTOS'!$D$2)+1)/(('MAPA ASIENTOS'!$E$2:$E$145="ASIGNABLE")*(COUNTIF($D$1:D248,'MAPA ASIENTOS'!$D$2:$D$145)=0)*(COUNTIF($N$1:N248,'MAPA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49" s="166" t="str">
        <x:f>IF($Q249="","",INDEX(MAESTRO!$A:$A,$Q249))</x:f>
      </x:c>
      <x:c r="F249" s="166" t="str">
        <x:f>IF($Q249="","",INDEX(MAESTRO!$B:$B,$Q249))</x:f>
      </x:c>
      <x:c r="G249" s="166" t="str">
        <x:f>IF($Q249="","",INDEX(MAESTRO!$D:$D,$Q249))</x:f>
      </x:c>
      <x:c r="H249" s="166" t="str">
        <x:f>IF($Q249="","",INDEX(MAESTRO!$E:$E,$Q249))</x:f>
      </x:c>
      <x:c r="I249" s="166" t="str">
        <x:f>IF($Q249="","",INDEX(MAESTRO!$F:$F,$Q249))</x:f>
      </x:c>
      <x:c r="J249" s="165" t="str">
        <x:f>IF($Q249="","",INDEX(MAESTRO!$G:$G,$Q249))</x:f>
      </x:c>
      <x:c r="K249" s="165" t="str">
        <x:f>IF($Q249="","",INDEX(MAESTRO!$L:$L,$Q249))</x:f>
      </x:c>
      <x:c r="L249" s="166" t="str">
        <x:f>IF($Q249="","",INDEX(MAESTRO!$K:$K,$Q249))</x:f>
      </x:c>
      <x:c r="M249" s="165" t="str">
        <x:f>IF($Q249="","",INDEX(MAESTRO!$M:$M,$Q249))</x:f>
      </x:c>
      <x:c r="N249" s="61" t="str">
        <x:f>IF(OR($D249="",$D249="SIN ASIGNAR",$J249=""),"",IF(COUNTIFS('EDECANES AYUDANTES'!$C:$C,$J249,'EDECANES AYUDANTES'!$F:$F,"SI")=0,"",IF(LEFT($D249,1)="D","",IF(COUNTIFS('MAPA ASIENTOS'!$D:$D,CHAR(CODE(LEFT($D249,1))+1)&amp;MID($D249,2,10),'MAPA ASIENTOS'!$E:$E,"ASIGNABLE")&gt;0,CHAR(CODE(LEFT($D249,1))+1)&amp;MID($D249,2,10),""))))</x:f>
      </x:c>
      <x:c r="O249" s="61" t="str">
        <x:f>IF($N249&lt;&gt;"","RESERVADO EDECÁN/AYUDANTE","")</x:f>
      </x:c>
      <x:c r="P249" s="165" t="str">
        <x:f>IF(COUNTIFS('EDECANES AYUDANTES'!$C:$C,$J249,'EDECANES AYUDANTES'!$F:$F,"SI")=0,"",IF($D249="SIN ASIGNAR","Autoridad sin asiento asignado.",IF(LEFT($D249,1)="D","Sin fila posterior disponible.",IF($N249="","Silla posterior no asignable.","Silla posterior reservada automáticamente."))))</x:f>
      </x:c>
      <x:c r="Q249" s="166">
        <x:f>IFERROR(MATCH(ROWS($A$2:A249),MAESTRO!$P:$P,0),"")</x:f>
      </x:c>
    </x:row>
    <x:row r="250" s="115" customFormat="1">
      <x:c r="A250" s="166">
        <x:f>IF($Q250="","",ROWS($A$2:A250))</x:f>
      </x:c>
      <x:c r="B250" s="166" t="str">
        <x:f>IF(OR($D250="",$D250="SIN ASIGNAR"),"",LEFT($D250,1))</x:f>
      </x:c>
      <x:c r="C250" s="166" t="str">
        <x:f>IF(OR($D250="",$D250="SIN ASIGNAR"),"",VALUE(MID($D250,2,10)))</x:f>
      </x:c>
      <x:c r="D250" s="166" t="str">
        <x:f>IF($Q250="","",IF($J250="Cabrera Salazar, Fernando","A25",IF($J250="Mery, Roxana","A26",IFERROR(INDEX('MAPA ASIENTOS'!$D$2:$D$145,AGGREGATE(15,6,(ROW('MAPA ASIENTOS'!$D$2:$D$145)-ROW('MAPA ASIENTOS'!$D$2)+1)/(('MAPA ASIENTOS'!$E$2:$E$145="ASIGNABLE")*(COUNTIF($D$1:D249,'MAPA ASIENTOS'!$D$2:$D$145)=0)*(COUNTIF($N$1:N249,'MAPA ASIENTOS'!$D$2:$D$145)=0)*(IF(COUNTIFS(MAESTRO!$G$2:$G$600,"Cabrera Salazar, Fernando",MAESTRO!$D$2:$D$600,PARAMETROS!$B$2,MAESTRO!$F$2:$F$600,PARAMETROS!$B$3,MAESTRO!$K$2:$K$600,"&lt;&gt;NO")&gt;0,'MAPA ASIENTOS'!$D$2:$D$145&lt;&gt;"A25",TRUE))*(IF(COUNTIFS(MAESTRO!$G$2:$G$600,"Mery, Roxana",MAESTRO!$D$2:$D$600,PARAMETROS!$B$2,MAESTRO!$F$2:$F$600,PARAMETROS!$B$3,MAESTRO!$K$2:$K$600,"&lt;&gt;NO")&gt;0,'MAPA ASIENTOS'!$D$2:$D$145&lt;&gt;"A26",TRUE))),1)),"SIN ASIGNAR"))))</x:f>
      </x:c>
      <x:c r="E250" s="166" t="str">
        <x:f>IF($Q250="","",INDEX(MAESTRO!$A:$A,$Q250))</x:f>
      </x:c>
      <x:c r="F250" s="166" t="str">
        <x:f>IF($Q250="","",INDEX(MAESTRO!$B:$B,$Q250))</x:f>
      </x:c>
      <x:c r="G250" s="166" t="str">
        <x:f>IF($Q250="","",INDEX(MAESTRO!$D:$D,$Q250))</x:f>
      </x:c>
      <x:c r="H250" s="166" t="str">
        <x:f>IF($Q250="","",INDEX(MAESTRO!$E:$E,$Q250))</x:f>
      </x:c>
      <x:c r="I250" s="166" t="str">
        <x:f>IF($Q250="","",INDEX(MAESTRO!$F:$F,$Q250))</x:f>
      </x:c>
      <x:c r="J250" s="165" t="str">
        <x:f>IF($Q250="","",INDEX(MAESTRO!$G:$G,$Q250))</x:f>
      </x:c>
      <x:c r="K250" s="165" t="str">
        <x:f>IF($Q250="","",INDEX(MAESTRO!$L:$L,$Q250))</x:f>
      </x:c>
      <x:c r="L250" s="166" t="str">
        <x:f>IF($Q250="","",INDEX(MAESTRO!$K:$K,$Q250))</x:f>
      </x:c>
      <x:c r="M250" s="165" t="str">
        <x:f>IF($Q250="","",INDEX(MAESTRO!$M:$M,$Q250))</x:f>
      </x:c>
      <x:c r="N250" s="61" t="str">
        <x:f>IF(OR($D250="",$D250="SIN ASIGNAR",$J250=""),"",IF(COUNTIFS('EDECANES AYUDANTES'!$C:$C,$J250,'EDECANES AYUDANTES'!$F:$F,"SI")=0,"",IF(LEFT($D250,1)="D","",IF(COUNTIFS('MAPA ASIENTOS'!$D:$D,CHAR(CODE(LEFT($D250,1))+1)&amp;MID($D250,2,10),'MAPA ASIENTOS'!$E:$E,"ASIGNABLE")&gt;0,CHAR(CODE(LEFT($D250,1))+1)&amp;MID($D250,2,10),""))))</x:f>
      </x:c>
      <x:c r="O250" s="61" t="str">
        <x:f>IF($N250&lt;&gt;"","RESERVADO EDECÁN/AYUDANTE","")</x:f>
      </x:c>
      <x:c r="P250" s="165" t="str">
        <x:f>IF(COUNTIFS('EDECANES AYUDANTES'!$C:$C,$J250,'EDECANES AYUDANTES'!$F:$F,"SI")=0,"",IF($D250="SIN ASIGNAR","Autoridad sin asiento asignado.",IF(LEFT($D250,1)="D","Sin fila posterior disponible.",IF($N250="","Silla posterior no asignable.","Silla posterior reservada automáticamente."))))</x:f>
      </x:c>
      <x:c r="Q250" s="166">
        <x:f>IFERROR(MATCH(ROWS($A$2:A250),MAESTRO!$P:$P,0),"")</x:f>
      </x:c>
    </x:row>
  </x:sheetData>
  <x:pageMargins left="0.7" right="0.7" top="0.75" bottom="0.75" header="0.3" footer="0.3"/>
  <x:tableParts count="1">
    <x:tablePart xmlns:r="http://schemas.openxmlformats.org/officeDocument/2006/relationships" r:id="R40fc543e2a6b4a18"/>
  </x:tableParts>
</x:worksheet>
</file>

<file path=xl/worksheets/sheet7.xml><?xml version="1.0" encoding="utf-8"?>
<x:worksheet xmlns:x="http://schemas.openxmlformats.org/spreadsheetml/2006/main">
  <x:sheetFormatPr baseColWidth="10" defaultColWidth="9" defaultRowHeight="13.5"/>
  <x:cols>
    <x:col min="1" max="1" width="6" style="115" customWidth="1"/>
    <x:col min="2" max="40" width="15" style="115" customWidth="1"/>
  </x:cols>
  <x:sheetData>
    <x:row r="1" s="115" customFormat="1" ht="28.049999237060547" customHeight="1">
      <x:c r="A1" s="325" t="str">
        <x:v>DISTRIBUCION PROTOCOLAR OPA / VIP - 4 FILAS DE 38 SILLAS (CENTRO ASIENTO 18)</x:v>
      </x:c>
      <x:c r="B1" s="325" t="str"/>
      <x:c r="C1" s="325" t="str"/>
      <x:c r="D1" s="325" t="str"/>
      <x:c r="E1" s="325" t="str"/>
      <x:c r="F1" s="325" t="str"/>
      <x:c r="G1" s="325" t="str"/>
      <x:c r="H1" s="325" t="str"/>
      <x:c r="I1" s="325" t="str"/>
      <x:c r="J1" s="325" t="str"/>
      <x:c r="K1" s="325" t="str"/>
      <x:c r="L1" s="325" t="str"/>
      <x:c r="M1" s="325" t="str"/>
      <x:c r="N1" s="325" t="str"/>
      <x:c r="O1" s="325" t="str"/>
      <x:c r="P1" s="325" t="str"/>
      <x:c r="Q1" s="325" t="str"/>
      <x:c r="R1" s="325" t="str"/>
      <x:c r="S1" s="325" t="str"/>
      <x:c r="T1" s="325" t="str"/>
      <x:c r="U1" s="325" t="str"/>
      <x:c r="V1" s="325" t="str"/>
      <x:c r="W1" s="325" t="str"/>
      <x:c r="X1" s="325" t="str"/>
      <x:c r="Y1" s="325" t="str"/>
      <x:c r="Z1" s="325" t="str"/>
      <x:c r="AA1" s="325" t="str"/>
      <x:c r="AB1" s="325" t="str"/>
      <x:c r="AC1" s="325" t="str"/>
      <x:c r="AD1" s="325" t="str"/>
      <x:c r="AE1" s="325" t="str"/>
      <x:c r="AF1" s="325" t="str"/>
      <x:c r="AG1" s="325" t="str"/>
      <x:c r="AH1" s="325" t="str"/>
      <x:c r="AI1" s="325" t="str"/>
      <x:c r="AJ1" s="325" t="str"/>
      <x:c r="AK1" s="325" t="str"/>
      <x:c r="AL1" s="325" t="str"/>
      <x:c r="AM1" s="325" t="str"/>
      <x:c r="AN1" s="41"/>
    </x:row>
    <x:row r="2" s="115" customFormat="1" ht="13.899999618530273" customHeight="1">
      <x:c r="A2" s="326" t="str">
        <x:v>Silla</x:v>
      </x:c>
      <x:c r="B2" s="326" t="n">
        <x:v>1</x:v>
      </x:c>
      <x:c r="C2" s="326" t="n">
        <x:v>2</x:v>
      </x:c>
      <x:c r="D2" s="326" t="n">
        <x:v>3</x:v>
      </x:c>
      <x:c r="E2" s="326" t="n">
        <x:v>4</x:v>
      </x:c>
      <x:c r="F2" s="326" t="n">
        <x:v>5</x:v>
      </x:c>
      <x:c r="G2" s="326" t="n">
        <x:v>6</x:v>
      </x:c>
      <x:c r="H2" s="326" t="n">
        <x:v>7</x:v>
      </x:c>
      <x:c r="I2" s="326" t="n">
        <x:v>8</x:v>
      </x:c>
      <x:c r="J2" s="326" t="n">
        <x:v>9</x:v>
      </x:c>
      <x:c r="K2" s="326" t="n">
        <x:v>10</x:v>
      </x:c>
      <x:c r="L2" s="326" t="n">
        <x:v>11</x:v>
      </x:c>
      <x:c r="M2" s="326" t="n">
        <x:v>12</x:v>
      </x:c>
      <x:c r="N2" s="326" t="n">
        <x:v>13</x:v>
      </x:c>
      <x:c r="O2" s="326" t="n">
        <x:v>14</x:v>
      </x:c>
      <x:c r="P2" s="326" t="n">
        <x:v>15</x:v>
      </x:c>
      <x:c r="Q2" s="326" t="n">
        <x:v>16</x:v>
      </x:c>
      <x:c r="R2" s="326" t="n">
        <x:v>17</x:v>
      </x:c>
      <x:c r="S2" s="326" t="n">
        <x:v>18</x:v>
      </x:c>
      <x:c r="T2" s="326" t="n">
        <x:v>19</x:v>
      </x:c>
      <x:c r="U2" s="326" t="n">
        <x:v>20</x:v>
      </x:c>
      <x:c r="V2" s="326" t="n">
        <x:v>21</x:v>
      </x:c>
      <x:c r="W2" s="326" t="n">
        <x:v>22</x:v>
      </x:c>
      <x:c r="X2" s="326" t="n">
        <x:v>23</x:v>
      </x:c>
      <x:c r="Y2" s="326" t="n">
        <x:v>24</x:v>
      </x:c>
      <x:c r="Z2" s="326" t="n">
        <x:v>25</x:v>
      </x:c>
      <x:c r="AA2" s="326" t="n">
        <x:v>26</x:v>
      </x:c>
      <x:c r="AB2" s="326" t="n">
        <x:v>27</x:v>
      </x:c>
      <x:c r="AC2" s="326" t="n">
        <x:v>28</x:v>
      </x:c>
      <x:c r="AD2" s="326" t="n">
        <x:v>29</x:v>
      </x:c>
      <x:c r="AE2" s="326" t="n">
        <x:v>30</x:v>
      </x:c>
      <x:c r="AF2" s="326" t="n">
        <x:v>31</x:v>
      </x:c>
      <x:c r="AG2" s="326" t="n">
        <x:v>32</x:v>
      </x:c>
      <x:c r="AH2" s="326" t="n">
        <x:v>33</x:v>
      </x:c>
      <x:c r="AI2" s="326" t="n">
        <x:v>34</x:v>
      </x:c>
      <x:c r="AJ2" s="326" t="n">
        <x:v>35</x:v>
      </x:c>
      <x:c r="AK2" s="326" t="n">
        <x:v>36</x:v>
      </x:c>
      <x:c r="AL2" s="326" t="n">
        <x:v>37</x:v>
      </x:c>
      <x:c r="AM2" s="326" t="n">
        <x:v>38</x:v>
      </x:c>
      <x:c r="AN2" s="43"/>
    </x:row>
    <x:row r="3" s="115" customFormat="1" ht="70.05000305175781" customHeight="1">
      <x:c r="A3" s="327" t="str">
        <x:v>A</x:v>
      </x:c>
      <x:c r="B3" s="283" t="str">
        <x:v>45. Pollen Nilsen, Per
Embajador de Noruega en Chile</x:v>
      </x:c>
      <x:c r="C3" s="283" t="str">
        <x:v>43. Guanumen Parra, Sebastián
Embajador de Colombia en Chile</x:v>
      </x:c>
      <x:c r="D3" s="283" t="str">
        <x:v>39. Rogeau, Cyrille
Embajador de Francia en Chile</x:v>
      </x:c>
      <x:c r="E3" s="283" t="str">
        <x:v>36. Moreno Rodriguez, Laura
Embajadora de Mexico en Chile</x:v>
      </x:c>
      <x:c r="F3" s="283" t="str">
        <x:v>34. Biagiotti, Valeria
Embajadora de Italia en Chile</x:v>
      </x:c>
      <x:c r="G3" s="283" t="str">
        <x:v>32. Qingbao, Niu
Embajador de la República Popular China en Chile</x:v>
      </x:c>
      <x:c r="H3" s="283" t="str">
        <x:v>30. El Ghali, Kenza
Embajador de Marruecos</x:v>
      </x:c>
      <x:c r="I3" s="283" t="str">
        <x:v>28. Fernández Allende, Maya
Ex Ministra de Defensa Nacional</x:v>
      </x:c>
      <x:c r="J3" s="283" t="str">
        <x:v>24. Toledo Echegaray, Francisca
Ministra del Medio Ambiente</x:v>
      </x:c>
      <x:c r="K3" s="283" t="str">
        <x:v>22. Parot Donoso, Catalina
Ministra de Bienes Nacionales</x:v>
      </x:c>
      <x:c r="L3" s="283" t="str">
        <x:v>18. Quiroz Castro, Jorge
Ministro de Hacienda</x:v>
      </x:c>
      <x:c r="M3" s="283" t="str">
        <x:v>15. Valencia Vásquez, Ángel
Fiscal Nacional del Ministerio Público</x:v>
      </x:c>
      <x:c r="N3" s="283" t="str">
        <x:v>12. Frei Ruiz-tagle, Eduardo
Ex Presidente de la República</x:v>
      </x:c>
      <x:c r="O3" s="283" t="str">
        <x:v>10. Bachelet Jeria, Michelle
Ex Presidenta de la República</x:v>
      </x:c>
      <x:c r="P3" s="283" t="str">
        <x:v>7. Núñez Urrutia, Paulina
Presidenta del Senado</x:v>
      </x:c>
      <x:c r="Q3" s="283" t="str">
        <x:v>5. Mery, Roxana
Esposa del Comandante en Jefe de la Armada</x:v>
      </x:c>
      <x:c r="R3" s="283" t="str">
        <x:v>3. Barros Tocornal, Fernando
Ministro de Defensa Nacional</x:v>
      </x:c>
      <x:c r="S3" s="283" t="str">
        <x:v>1. Kast Rist, José Antonio
Presidente de la República</x:v>
      </x:c>
      <x:c r="T3" s="283" t="str">
        <x:v>2. Adriasola Barroihet, María Pía
Esposa del Presidente de la República</x:v>
      </x:c>
      <x:c r="U3" s="283" t="str">
        <x:v>4. Cabrera Salazar, Fernando
Comandante en Jefe de la Armada</x:v>
      </x:c>
      <x:c r="V3" s="283" t="str">
        <x:v>6. Morel Montes, María Cecilia
Ex - Primera Dama</x:v>
      </x:c>
      <x:c r="W3" s="283" t="str">
        <x:v>9. Boric Font, Gabriel
Ex Presidente de la República</x:v>
      </x:c>
      <x:c r="X3" s="283" t="str">
        <x:v>11. Lagos Escobar, Ricardo
Ex Presidente de la República</x:v>
      </x:c>
      <x:c r="Y3" s="283" t="str">
        <x:v>13. Marzi Muñoz, Daniela
Presidenta del Tribunal Constitucional</x:v>
      </x:c>
      <x:c r="Z3" s="283" t="str">
        <x:v>16. Alvarado Andrade, Claudio
Biministro del Interior y Secretario General de Gobierno</x:v>
      </x:c>
      <x:c r="AA3" s="283" t="str">
        <x:v>20. Arzola González, María Paz
Ministra de Educación</x:v>
      </x:c>
      <x:c r="AB3" s="283" t="str">
        <x:v>23. Rincón González, Ximena
Ministra de Energía</x:v>
      </x:c>
      <x:c r="AC3" s="283" t="str">
        <x:v>25. Undurruga Gazitúa, Francisco
Ministro de las Culturas, las Artes y el Patrimonio</x:v>
      </x:c>
      <x:c r="AD3" s="283" t="str">
        <x:v>29. Delpiano Puelma, Adriana
Ex Ministra de Defensa Nacional</x:v>
      </x:c>
      <x:c r="AE3" s="283" t="str">
        <x:v>31. Soares Pacheco, Paulo
Embajador de Brasil en Chile</x:v>
      </x:c>
      <x:c r="AF3" s="283" t="str">
        <x:v>33. Kotkajarvi, Johanna
Embajadora de Finlandia en Chile</x:v>
      </x:c>
      <x:c r="AG3" s="283" t="str">
        <x:v>35. Jae Kim, Hak
Embajadora de Corea en Chile</x:v>
      </x:c>
      <x:c r="AH3" s="283" t="str">
        <x:v>38. Barrit Martin, Andrew James
Embajador de Australia en Chile</x:v>
      </x:c>
      <x:c r="AI3" s="283" t="str">
        <x:v>41. Ihsan Kiziltan, Ahmet
Embajadora de Turquia en Chile</x:v>
      </x:c>
      <x:c r="AJ3" s="283" t="str">
        <x:v>44. Guay Guay, Karolina Linda
Embajadora de Canadá en Chile</x:v>
      </x:c>
      <x:c r="AK3" s="283" t="str">
        <x:v>46. Rocanova Rodríguez, Ana Inés
Embajadora de la República Oriental del Uruguay en Chile</x:v>
      </x:c>
      <x:c r="AL3" s="283" t="str">
        <x:v>47. Schaapveld E/v Merks, Elke
Embajadora de los Países Bajos en Chile</x:v>
      </x:c>
      <x:c r="AM3" s="283" t="str">
        <x:v>48. Andrade Abdo, Lotty Farah
Embajadora de Ecuador en Chile</x:v>
      </x:c>
      <x:c r="AN3" s="67"/>
    </x:row>
    <x:row r="4" s="115" customFormat="1" ht="70.05000305175781" customHeight="1">
      <x:c r="A4" s="327" t="str">
        <x:v>B</x:v>
      </x:c>
      <x:c r="B4" s="283" t="str">
        <x:v>85. Sanhueza Dueñas, Gustavo
Circunsripción Zona Ñuble</x:v>
      </x:c>
      <x:c r="C4" s="283" t="str">
        <x:v>83. Van Rysselberghe Herrera, Enrique
Circunscripción 10 Región Biobío</x:v>
      </x:c>
      <x:c r="D4" s="283" t="str">
        <x:v>81. Ossandón Irarrázabal, Manuel José
Comisión de Desafíos del Futuro, Ciencia, Tecnología e Innovación</x:v>
      </x:c>
      <x:c r="E4" s="283" t="str">
        <x:v>78. Celis Araya, Ricardo
Comisión de Desafíos del Futuro, Ciencia, Tecnología e Innovación</x:v>
      </x:c>
      <x:c r="F4" s="283" t="str">
        <x:v>76. Vial Maceratta, Cristián
Comisión de Defensa Nacional</x:v>
      </x:c>
      <x:c r="G4" s="283" t="str">
        <x:v>74. Flores Oporto, Camila
Comisión de Defensa Nacional</x:v>
      </x:c>
      <x:c r="H4" s="283" t="str">
        <x:v>72. Huenchumilla Jaramillo, Francisco
Presidente Comisión de Defensa Nacional Cir. 11</x:v>
      </x:c>
      <x:c r="I4" s="283" t="str">
        <x:v>70. Flies Añon, Jorge
Gobernador Región de Magallanes</x:v>
      </x:c>
      <x:c r="J4" s="283" t="str">
        <x:v>68. Romanini Gutiérrez, Leonardo
Jefe del Estado Mayor Conjunto de las Fuerzas Armadas</x:v>
      </x:c>
      <x:c r="K4" s="283" t="str">
        <x:v>64. Codina Díaz, Rodolfo
Ex - Comandante en Jefe de la Armada</x:v>
      </x:c>
      <x:c r="L4" s="283" t="str">
        <x:v>60. Araya Zapata, Marcelo
General Director de Carabineros de Chile</x:v>
      </x:c>
      <x:c r="M4" s="283" t="str">
        <x:v>58. Varela Sabando, Pedro
Comandante en Jefe del Ejército</x:v>
      </x:c>
      <x:c r="N4" s="283" t="str">
        <x:v>56. Larrañaga Martin, Enrique
Ex - Comandante en Jefe de la Armada</x:v>
      </x:c>
      <x:c r="O4" s="283" t="str">
        <x:v>54. Lewi, Peleg
Embajadora de Israel en Chile</x:v>
      </x:c>
      <x:c r="P4" s="283" t="str">
        <x:v>RESERVADO
EDECAN/AYUDANTE
de: Núñez Urrutia</x:v>
      </x:c>
      <x:c r="Q4" s="283" t="str">
        <x:v>50. Oroz Ulibarri, Laura
Embajadora de España en Chile</x:v>
      </x:c>
      <x:c r="R4" s="283" t="str">
        <x:v>RESERVADO
EDECAN/AYUDANTE
de: Barros Tocornal</x:v>
      </x:c>
      <x:c r="S4" s="283" t="str">
        <x:v>RESERVADO
EDECAN/AYUDANTE
de: Kast Rist</x:v>
      </x:c>
      <x:c r="T4" s="283" t="str">
        <x:v>49. Camino Cannock, Peter
Embajador de Perú en Chile</x:v>
      </x:c>
      <x:c r="U4" s="284" t="str">
        <x:v>RESERVADO
EDECAN/AYUDANTE
de: Cabrera Salazar</x:v>
      </x:c>
      <x:c r="V4" s="283" t="str">
        <x:v>51. Sone, Kenko
Embajadora de Japón en Chile</x:v>
      </x:c>
      <x:c r="W4" s="284" t="str">
        <x:v>52. Wiklund, Tomás
Embajador del Reino de Suecia en Chile</x:v>
      </x:c>
      <x:c r="X4" s="284" t="str">
        <x:v>55. Concar, David
Embajador del Reino Unido de Gran Bretaña e Irlanda del Norte en Chile</x:v>
      </x:c>
      <x:c r="Y4" s="283" t="str">
        <x:v>57. Leiva Molina, Julio
Ex - Comandante en Jefe de la Armada</x:v>
      </x:c>
      <x:c r="Z4" s="284" t="str">
        <x:v>59. Rodríguez González, Hugo
Comandante en Jefe de la Fuerza Aérea de Chile</x:v>
      </x:c>
      <x:c r="AA4" s="283" t="str">
        <x:v>61. Cerna Lozano, Eduardo
Director General de la Policía de Investigaciones de Chile</x:v>
      </x:c>
      <x:c r="AB4" s="283" t="str">
        <x:v>66. Larrañaga Martin, Marcela
Madrina</x:v>
      </x:c>
      <x:c r="AC4" s="283" t="str">
        <x:v>69. Giacaman García, Sergio
Gobernador Región Bio Bio</x:v>
      </x:c>
      <x:c r="AD4" s="283" t="str">
        <x:v>71. Anativia Zamora, Julio
Delegado Presidencial Región de Bio Bio</x:v>
      </x:c>
      <x:c r="AE4" s="283" t="str">
        <x:v>73. Araya Guerrero, Pedro
Comisión de Defensa Nacional</x:v>
      </x:c>
      <x:c r="AF4" s="283" t="str">
        <x:v>75. Saavedra Chandía, Gastón
Comisión de Defensa Nacional</x:v>
      </x:c>
      <x:c r="AG4" s="283" t="str">
        <x:v>77. Edwards Silva, Rojo
Presidente de la Comisión de Desafíos del Futuro, Ciencia, Tecnología e Innovación</x:v>
      </x:c>
      <x:c r="AH4" s="283" t="str">
        <x:v>79. Cicardini Milla, Daniella
Comisión de Desafíos del Futuro, Ciencia, Tecnología e Innovación</x:v>
      </x:c>
      <x:c r="AI4" s="283" t="str">
        <x:v>82. Keitel Bianchi, Sebastián
Circunscripción 10 Región Biobío</x:v>
      </x:c>
      <x:c r="AJ4" s="283" t="str">
        <x:v>84. De Urresti Longton, Alfonso
Senador de la República</x:v>
      </x:c>
      <x:c r="AK4" s="283" t="str">
        <x:v>86. Carvajal Ambiado, Loreto
Circunsripción Zona Ñuble</x:v>
      </x:c>
      <x:c r="AL4" s="283" t="str">
        <x:v>87. Carter Fernández, Álvaro
Presidente de la Comisión de Defensa Nacional</x:v>
      </x:c>
      <x:c r="AM4" s="283" t="str">
        <x:v>88. Barraza Gómez, Marcos
Integrante de la Comisión de Defensa Nacional</x:v>
      </x:c>
      <x:c r="AN4" s="67"/>
    </x:row>
    <x:row r="5" s="115" customFormat="1" ht="70.05000305175781" customHeight="1">
      <x:c r="A5" s="327" t="str">
        <x:v>C</x:v>
      </x:c>
      <x:c r="B5" s="283" t="str">
        <x:v>122. Urruticoechea Ríos, Cristóbal
Diputado Distrito 21</x:v>
      </x:c>
      <x:c r="C5" s="283" t="str">
        <x:v>119. Betancurt Delgado, Lilian
Diputado Distrito 21</x:v>
      </x:c>
      <x:c r="D5" s="283" t="str">
        <x:v>117. Pérez Cartes, Marlene
Diputado Distrito 20</x:v>
      </x:c>
      <x:c r="E5" s="283" t="str">
        <x:v>115. Muñoz González, Francesca
Diputado Distrito 20</x:v>
      </x:c>
      <x:c r="F5" s="283" t="str">
        <x:v>113. Bobadilla Muñoz, Sergio
Diputado Distrito 20</x:v>
      </x:c>
      <x:c r="G5" s="283" t="str">
        <x:v>111. Yeomans Araya, Gael
Comisión de Futuro, Ciencia, Tecnología, Conocimiento e Innovación</x:v>
      </x:c>
      <x:c r="H5" s="283" t="str">
        <x:v>109. Veloso Ávila, Consuelo
Comisión de Futuro, Ciencia, Tecnología, Conocimiento e Innovación</x:v>
      </x:c>
      <x:c r="I5" s="283" t="str">
        <x:v>107. Schalper Sepúlveda, Diego
Comisión de Futuro, Ciencia, Tecnología, Conocimiento e Innovación</x:v>
      </x:c>
      <x:c r="J5" s="283" t="str">
        <x:v>104. Montalva Feuerhake, José
Comisión de Futuro, Ciencia, Tecnología, Conocimiento e Innovación</x:v>
      </x:c>
      <x:c r="K5" s="283" t="str">
        <x:v>102. Celis Montt, Andrés
Comisión de Futuro, Ciencia, Tecnología, Conocimiento e Innovación</x:v>
      </x:c>
      <x:c r="L5" s="283" t="str">
        <x:v>RESERVADO
EDECAN/AYUDANTE
de: Araya Zapata</x:v>
      </x:c>
      <x:c r="M5" s="283" t="str">
        <x:v>RESERVADO
EDECAN/AYUDANTE
de: Varela Sabando</x:v>
      </x:c>
      <x:c r="N5" s="283" t="str">
        <x:v>100. Manouchehri Lobos, Daniel
Presidente Comisión de Futuro, Ciencia, Tecnología, Conocimiento e Innovación</x:v>
      </x:c>
      <x:c r="O5" s="283" t="str">
        <x:v>98. Valenzuela Salazar, Daniel
Integrante de la Comisión de Defensa Nacional</x:v>
      </x:c>
      <x:c r="P5" s="283" t="str">
        <x:v>96. Sabat Guzmán, Omar
Integrante de la Comisión de Defensa Nacional</x:v>
      </x:c>
      <x:c r="Q5" s="284" t="str">
        <x:v>94. Marowski Cuevas, Hans
Integrante de la Comisión de Defensa Nacional</x:v>
      </x:c>
      <x:c r="R5" s="284" t="str">
        <x:v>92. Kast Sommerhoff, Tomás
Integrante de la Comisión de Defensa Nacional</x:v>
      </x:c>
      <x:c r="S5" s="283" t="str">
        <x:v>90. Brito Hasbún, Jorge
Integrante de la Comisión de Defensa Nacional</x:v>
      </x:c>
      <x:c r="T5" s="283" t="str">
        <x:v>91. Cuadrado Prats, Carlos
Integrante de la Comisión de Defensa Nacional</x:v>
      </x:c>
      <x:c r="U5" s="283" t="str">
        <x:v>93. Leiva Carvajal, Raúl
Integrante de la Comisión de Defensa Nacional</x:v>
      </x:c>
      <x:c r="V5" s="283" t="str">
        <x:v>95. Olivares Avendaño, Javier
Integrante de la Comisión de Defensa Nacional</x:v>
      </x:c>
      <x:c r="W5" s="283" t="str">
        <x:v>97. Sánchez Ossa, Luis
Integrante de la Comisión de Defensa Nacional</x:v>
      </x:c>
      <x:c r="X5" s="283" t="str">
        <x:v>99. Zamora Soto, Sebastián
Integrante de la Comisión de Defensa Nacional</x:v>
      </x:c>
      <x:c r="Y5" s="283" t="str">
        <x:v>101. Briones Moller, Patricio
Diputado Distrito 20</x:v>
      </x:c>
      <x:c r="Z5" s="283" t="str">
        <x:v>RESERVADO
EDECAN/AYUDANTE
de: Rodríguez González</x:v>
      </x:c>
      <x:c r="AA5" s="283" t="str">
        <x:v>RESERVADO
EDECAN/AYUDANTE
de: Cerna Lozano</x:v>
      </x:c>
      <x:c r="AB5" s="283" t="str">
        <x:v>103. Martínez Ramírez, Cristóbal
Comisión de Futuro, Ciencia, Tecnología, Conocimiento e Innovación</x:v>
      </x:c>
      <x:c r="AC5" s="283" t="str">
        <x:v>105. Neira Martínez, Cristian
Comisión de Futuro, Ciencia, Tecnología, Conocimiento e Innovación</x:v>
      </x:c>
      <x:c r="AD5" s="283" t="str">
        <x:v>108. Serrano Salazar, Daniela
Comisión de Futuro, Ciencia, Tecnología, Conocimiento e Innovación</x:v>
      </x:c>
      <x:c r="AE5" s="284" t="str">
        <x:v>110. Winter Etcheberry, Gonzalo
Comisión de Futuro, Ciencia, Tecnología, Conocimiento e Innovación</x:v>
      </x:c>
      <x:c r="AF5" s="284" t="str">
        <x:v>112. Arroyo Muñoz, Roberto
Diputado Distrito 20</x:v>
      </x:c>
      <x:c r="AG5" s="283" t="str">
        <x:v>114. Charpentier Rajcevich, Paz
Diputado Distrito 20</x:v>
      </x:c>
      <x:c r="AH5" s="283" t="str">
        <x:v>116. Ortíz Vera, Álvaro
Diputado Distrito 20</x:v>
      </x:c>
      <x:c r="AI5" s="283" t="str">
        <x:v>118. Rivas Villalobos, José
Diputado Distrito 20</x:v>
      </x:c>
      <x:c r="AJ5" s="283" t="str">
        <x:v>120. Pérez Olea, Joanna
Diputado Distrito 21</x:v>
      </x:c>
      <x:c r="AK5" s="283" t="str">
        <x:v>123. Weisse Novoa, Flor
Diputado Distrito 21</x:v>
      </x:c>
      <x:c r="AL5" s="283" t="str">
        <x:v>124. Torres Espinosa, Patricio
Subsecretario de Relaciones Exteriores</x:v>
      </x:c>
      <x:c r="AM5" s="283" t="str">
        <x:v>125. Álvarez Aguirre, Rodrigo
Subsecretario de Defensa</x:v>
      </x:c>
      <x:c r="AN5" s="67"/>
    </x:row>
    <x:row r="6" s="115" customFormat="1" ht="70.05000305175781" customHeight="1">
      <x:c r="A6" s="327" t="str">
        <x:v>D</x:v>
      </x:c>
      <x:c r="B6" s="285" t="str"/>
      <x:c r="C6" s="285" t="str"/>
      <x:c r="D6" s="285" t="str"/>
      <x:c r="E6" s="285" t="str">
        <x:v>163. Cornejo, Eugenio
Presidente Mutual de Seguros de Chile</x:v>
      </x:c>
      <x:c r="F6" s="283" t="str">
        <x:v>161. Jeldes, Siria
Presidenta COOPEUCH</x:v>
      </x:c>
      <x:c r="G6" s="283" t="str">
        <x:v>159. Leiva Larrañaga, Marcela Paz
</x:v>
      </x:c>
      <x:c r="H6" s="283" t="str">
        <x:v>157. Irarrázabal Alfonso, Alejandro
Jefe Asesor Presidencial</x:v>
      </x:c>
      <x:c r="I6" s="283" t="str">
        <x:v>155. Lira, Pablo
Jefe Gabinete Subsecretario de Defensa</x:v>
      </x:c>
      <x:c r="J6" s="283" t="str">
        <x:v>153. Coopman Corral, Javier
Jefe Gabinete Ministro de Defensa</x:v>
      </x:c>
      <x:c r="K6" s="283" t="str">
        <x:v>149. Ebensberger, Eduardo
Banco Chile</x:v>
      </x:c>
      <x:c r="L6" s="283" t="str">
        <x:v>146. Llodrá Vial, José Ignacio
Subdirector de Racionalización y Función Pública</x:v>
      </x:c>
      <x:c r="M6" s="283" t="str">
        <x:v>143. Fernández Ruiz, Ignacio
Directror General de Prochile</x:v>
      </x:c>
      <x:c r="N6" s="283" t="str">
        <x:v>141. Hentzschel, Fernando
Gerente de Capacidades Tecnológicas Consejo Directivo de Construcción Naval</x:v>
      </x:c>
      <x:c r="O6" s="283" t="str">
        <x:v>137. Browne Hurtado, Santiago
Gerente de Asuntos Estratégicos (s) de Corfo</x:v>
      </x:c>
      <x:c r="P6" s="286" t="str">
        <x:v>135. Mujica Castro, José Ignacio
Vicepresidente Corfo</x:v>
      </x:c>
      <x:c r="Q6" s="286" t="str">
        <x:v>131. Cacho Morán, Julio
Jefe del Estado Mayor de la Armada de Perú</x:v>
      </x:c>
      <x:c r="R6" s="286" t="str">
        <x:v>128. Franz Koehler, Karl
Subsecretario de Economía y Empresas de Menor Tamaño</x:v>
      </x:c>
      <x:c r="S6" s="286" t="str">
        <x:v>126. Bolívar Romero, Christian
Subsecretario de las Fuerzas Armadas</x:v>
      </x:c>
      <x:c r="T6" s="286" t="str">
        <x:v>127. Rodríguez Oyarzún, Juan Pablo
Subsecretario de Hacienda</x:v>
      </x:c>
      <x:c r="U6" s="286" t="str">
        <x:v>130. Araos Bralic, Rafael
Subsecretaria de Ciencia, Tecnología, Conocimiento e Innovación</x:v>
      </x:c>
      <x:c r="V6" s="286" t="str">
        <x:v>134. Ugarte Millán, Catalina
Jefe Gabinete Precidencial</x:v>
      </x:c>
      <x:c r="W6" s="286" t="str">
        <x:v>136. Zapata González, Elizabeth
Directora Desarrollo Tecnológico Corfo y Directora Ejecutiva Comité de Construcción Naval</x:v>
      </x:c>
      <x:c r="X6" s="286" t="str">
        <x:v>140. Coronado, Carla
Asesora Ministerio Consejo Directivo de Construcción Naval</x:v>
      </x:c>
      <x:c r="Y6" s="286" t="str">
        <x:v>142. Von Appen, Richard
Presidente Ultramar</x:v>
      </x:c>
      <x:c r="Z6" s="286" t="str">
        <x:v>145. Gómez, José Pablo
Dirección de Presupuesto</x:v>
      </x:c>
      <x:c r="AA6" s="286" t="str">
        <x:v>147. López Lara, Andrés
Director Instituto Antártico Chileno</x:v>
      </x:c>
      <x:c r="AB6" s="286" t="str">
        <x:v>152. Trautmann, Andrés
Banco Santander</x:v>
      </x:c>
      <x:c r="AC6" s="283" t="str">
        <x:v>154. Carvajal Madariaga, Bárbara
Jefa de Gabinete Subsecretario para las FF.AA.</x:v>
      </x:c>
      <x:c r="AD6" s="283" t="str">
        <x:v>156. De la Llera Martin, Juan Carlos
Rector Puc</x:v>
      </x:c>
      <x:c r="AE6" s="283" t="str">
        <x:v>158. Leiva Larrañaga, Constanza
T2 Rny</x:v>
      </x:c>
      <x:c r="AF6" s="283" t="str">
        <x:v>160. Pérez Cruz, Matias
Gerenete Perezcruz</x:v>
      </x:c>
      <x:c r="AG6" s="283" t="str">
        <x:v>162. Arriagada, Andrés
Presidente Caja Los Andes</x:v>
      </x:c>
      <x:c r="AH6" s="283" t="str"/>
      <x:c r="AI6" s="283" t="str"/>
      <x:c r="AJ6" s="283" t="str"/>
      <x:c r="AK6" s="283" t="str"/>
      <x:c r="AL6" s="283" t="str"/>
      <x:c r="AM6" s="283" t="str"/>
      <x:c r="AN6" s="177"/>
    </x:row>
    <x:row r="8" s="115" customFormat="1" ht="13.899999618530273" customHeight="1">
      <x:c r="A8" s="328" t="str">
        <x:v>CRITERIO</x:v>
      </x:c>
      <x:c r="B8" s="321" t="str">
        <x:v>VALOR</x:v>
      </x:c>
      <x:c r="E8" s="148"/>
      <x:c r="F8" s="148"/>
      <x:c r="G8" s="148"/>
      <x:c r="H8" s="148"/>
      <x:c r="I8" s="148"/>
      <x:c r="J8" s="148"/>
      <x:c r="K8" s="148"/>
    </x:row>
    <x:row r="9" s="115" customFormat="1" ht="13.899999618530273" customHeight="1">
      <x:c r="A9" s="149" t="str">
        <x:v>Centro protocolar</x:v>
      </x:c>
      <x:c r="B9" s="150" t="str">
        <x:v>Asiento 18</x:v>
      </x:c>
      <x:c r="C9" s="148"/>
      <x:c r="D9" s="148"/>
      <x:c r="E9" s="148"/>
      <x:c r="F9" s="148"/>
      <x:c r="G9" s="148"/>
      <x:c r="H9" s="148"/>
      <x:c r="I9" s="148"/>
      <x:c r="J9" s="148"/>
      <x:c r="K9" s="148"/>
    </x:row>
    <x:row r="10" s="115" customFormat="1" ht="13.899999618530273" customHeight="1">
      <x:c r="A10" s="149" t="str">
        <x:v>Filas</x:v>
      </x:c>
      <x:c r="B10" s="150" t="str">
        <x:v>A, B, C y D</x:v>
      </x:c>
      <x:c r="C10" s="148"/>
      <x:c r="D10" s="148"/>
      <x:c r="E10" s="148"/>
      <x:c r="F10" s="148"/>
      <x:c r="G10" s="148"/>
      <x:c r="H10" s="148"/>
      <x:c r="I10" s="148"/>
      <x:c r="J10" s="148"/>
      <x:c r="K10" s="148"/>
    </x:row>
    <x:row r="11" s="115" customFormat="1" ht="13.899999618530273" customHeight="1">
      <x:c r="A11" s="149" t="str">
        <x:v>Reservas</x:v>
      </x:c>
      <x:c r="B11" s="150" t="str">
        <x:v>Edecan/Ayudante inmediatamente atras de la autoridad</x:v>
      </x:c>
      <x:c r="C11" s="148"/>
      <x:c r="D11" s="148"/>
      <x:c r="E11" s="148"/>
      <x:c r="F11" s="148"/>
      <x:c r="G11" s="148"/>
      <x:c r="H11" s="148"/>
      <x:c r="I11" s="148"/>
      <x:c r="J11" s="148"/>
      <x:c r="K11" s="148"/>
    </x:row>
    <x:row r="12" s="115" customFormat="1" ht="13.899999618530273" customHeight="1">
      <x:c r="A12" s="149"/>
      <x:c r="B12" s="150"/>
      <x:c r="C12" s="148"/>
      <x:c r="D12" s="148"/>
      <x:c r="E12" s="148"/>
      <x:c r="F12" s="148"/>
      <x:c r="G12" s="148"/>
      <x:c r="H12" s="148"/>
      <x:c r="I12" s="148"/>
      <x:c r="J12" s="148"/>
      <x:c r="K12" s="148"/>
    </x:row>
    <x:row r="13" s="115" customFormat="1" ht="13.899999618530273" customHeight="1">
      <x:c r="A13" s="34" t="n"/>
      <x:c r="B13" s="35" t="n"/>
    </x:row>
    <x:row r="14" s="115" customFormat="1" ht="13.899999618530273" customHeight="1">
      <x:c r="A14" s="34" t="n"/>
      <x:c r="B14" s="35" t="n"/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baseColWidth="10" defaultColWidth="9" defaultRowHeight="13.5"/>
  <x:cols>
    <x:col min="1" max="1" width="14" style="115" customWidth="1"/>
    <x:col min="2" max="2" width="10" style="115" customWidth="1"/>
    <x:col min="3" max="3" width="14" style="115" customWidth="1"/>
    <x:col min="4" max="5" width="12" style="115" customWidth="1"/>
    <x:col min="6" max="6" width="32" style="115" customWidth="1"/>
    <x:col min="7" max="7" width="48" style="115" customWidth="1"/>
    <x:col min="8" max="8" width="14" style="115" customWidth="1"/>
    <x:col min="9" max="9" width="32" style="115" customWidth="1"/>
  </x:cols>
  <x:sheetData>
    <x:row r="1" s="115" customFormat="1" ht="13.899999618530273" customHeight="1">
      <x:c r="A1" s="83" t="inlineStr">
        <x:is>
          <x:t xml:space="preserve">ORDEN</x:t>
        </x:is>
      </x:c>
      <x:c r="B1" s="83" t="inlineStr">
        <x:is>
          <x:t xml:space="preserve">NRO.</x:t>
        </x:is>
      </x:c>
      <x:c r="C1" s="83" t="inlineStr">
        <x:is>
          <x:t xml:space="preserve">PRECEDENCIA</x:t>
        </x:is>
      </x:c>
      <x:c r="D1" s="83" t="inlineStr">
        <x:is>
          <x:t xml:space="preserve">FUENTE</x:t>
        </x:is>
      </x:c>
      <x:c r="E1" s="83" t="inlineStr">
        <x:is>
          <x:t xml:space="preserve">TRIBUNA</x:t>
        </x:is>
      </x:c>
      <x:c r="F1" s="83" t="inlineStr">
        <x:is>
          <x:t xml:space="preserve">NOMBRE COMPLETO</x:t>
        </x:is>
      </x:c>
      <x:c r="G1" s="83" t="inlineStr">
        <x:is>
          <x:t xml:space="preserve">CARGO</x:t>
        </x:is>
      </x:c>
      <x:c r="H1" s="83" t="inlineStr">
        <x:is>
          <x:t xml:space="preserve">ASISTENCIA</x:t>
        </x:is>
      </x:c>
      <x:c r="I1" s="83" t="inlineStr">
        <x:is>
          <x:t xml:space="preserve">MOTIVO</x:t>
        </x:is>
      </x:c>
    </x:row>
    <x:row r="2">
      <x:c r="A2" s="42">
        <x:f>IFERROR(INDEX('ASIGNACION AUTOMATICA'!$A$2:$A$250,AGGREGATE(15,6,(ROW('ASIGNACION AUTOMATICA'!$A$2:$A$250)-ROW('ASIGNACION AUTOMATICA'!$A$2)+1)/('ASIGNACION AUTOMATICA'!$D$2:$D$250="SIN ASIGNAR"),ROWS($A$2:A2))),"")</x:f>
        <x:v>136</x:v>
      </x:c>
      <x:c r="B2" s="42" t="n">
        <x:f>IF($A2="","",INDEX('ASIGNACION AUTOMATICA'!$E:$E,MATCH($A2,'ASIGNACION AUTOMATICA'!$A:$A,0)))</x:f>
        <x:v>164</x:v>
      </x:c>
      <x:c r="C2" s="42" t="n">
        <x:f>IF($A2="","",INDEX('ASIGNACION AUTOMATICA'!$F:$F,MATCH($A2,'ASIGNACION AUTOMATICA'!$A:$A,0)))</x:f>
        <x:v>164</x:v>
      </x:c>
      <x:c r="D2" s="42" t="str">
        <x:f>IF($A2="","",INDEX('ASIGNACION AUTOMATICA'!$G:$G,MATCH($A2,'ASIGNACION AUTOMATICA'!$A:$A,0)))</x:f>
        <x:v>OPA</x:v>
      </x:c>
      <x:c r="E2" s="42" t="str">
        <x:f>IF($A2="","",INDEX('ASIGNACION AUTOMATICA'!$I:$I,MATCH($A2,'ASIGNACION AUTOMATICA'!$A:$A,0)))</x:f>
        <x:v>VIP</x:v>
      </x:c>
      <x:c r="F2" s="42" t="str">
        <x:f>IF($A2="","",INDEX('ASIGNACION AUTOMATICA'!$J:$J,MATCH($A2,'ASIGNACION AUTOMATICA'!$A:$A,0)))</x:f>
        <x:v>Leiva Larrañaga, Vicente</x:v>
      </x:c>
      <x:c r="G2" s="42" t="str">
        <x:f>IF($A2="","",INDEX('ASIGNACION AUTOMATICA'!$K:$K,MATCH($A2,'ASIGNACION AUTOMATICA'!$A:$A,0)))</x:f>
      </x:c>
      <x:c r="H2" s="42" t="str">
        <x:f>IF($A2="","",INDEX('ASIGNACION AUTOMATICA'!$L:$L,MATCH($A2,'ASIGNACION AUTOMATICA'!$A:$A,0)))</x:f>
        <x:v>Pendiente</x:v>
      </x:c>
      <x:c r="I2" s="42" t="str">
        <x:f>IF($A2="","","SIN CUPO DISPONIBLE SEGUN ASISTENCIA / RESERVAS")</x:f>
        <x:v>SIN CUPO DISPONIBLE SEGUN ASISTENCIA / RESERVAS</x:v>
      </x:c>
    </x:row>
    <x:row r="3">
      <x:c r="A3" s="42">
        <x:f>IFERROR(INDEX('ASIGNACION AUTOMATICA'!$A$2:$A$250,AGGREGATE(15,6,(ROW('ASIGNACION AUTOMATICA'!$A$2:$A$250)-ROW('ASIGNACION AUTOMATICA'!$A$2)+1)/('ASIGNACION AUTOMATICA'!$D$2:$D$250="SIN ASIGNAR"),ROWS($A$2:A3))),"")</x:f>
      </x:c>
      <x:c r="B3" s="42" t="str">
        <x:f>IF($A3="","",INDEX('ASIGNACION AUTOMATICA'!$E:$E,MATCH($A3,'ASIGNACION AUTOMATICA'!$A:$A,0)))</x:f>
      </x:c>
      <x:c r="C3" s="42" t="str">
        <x:f>IF($A3="","",INDEX('ASIGNACION AUTOMATICA'!$F:$F,MATCH($A3,'ASIGNACION AUTOMATICA'!$A:$A,0)))</x:f>
      </x:c>
      <x:c r="D3" s="42" t="str">
        <x:f>IF($A3="","",INDEX('ASIGNACION AUTOMATICA'!$G:$G,MATCH($A3,'ASIGNACION AUTOMATICA'!$A:$A,0)))</x:f>
      </x:c>
      <x:c r="E3" s="42" t="str">
        <x:f>IF($A3="","",INDEX('ASIGNACION AUTOMATICA'!$I:$I,MATCH($A3,'ASIGNACION AUTOMATICA'!$A:$A,0)))</x:f>
      </x:c>
      <x:c r="F3" s="42" t="str">
        <x:f>IF($A3="","",INDEX('ASIGNACION AUTOMATICA'!$J:$J,MATCH($A3,'ASIGNACION AUTOMATICA'!$A:$A,0)))</x:f>
      </x:c>
      <x:c r="G3" s="42" t="str">
        <x:f>IF($A3="","",INDEX('ASIGNACION AUTOMATICA'!$K:$K,MATCH($A3,'ASIGNACION AUTOMATICA'!$A:$A,0)))</x:f>
      </x:c>
      <x:c r="H3" s="42" t="str">
        <x:f>IF($A3="","",INDEX('ASIGNACION AUTOMATICA'!$L:$L,MATCH($A3,'ASIGNACION AUTOMATICA'!$A:$A,0)))</x:f>
      </x:c>
      <x:c r="I3" s="42" t="str">
        <x:f>IF($A3="","","SIN CUPO DISPONIBLE SEGUN ASISTENCIA / RESERVAS")</x:f>
      </x:c>
    </x:row>
    <x:row r="4">
      <x:c r="A4" s="42">
        <x:f>IFERROR(INDEX('ASIGNACION AUTOMATICA'!$A$2:$A$250,AGGREGATE(15,6,(ROW('ASIGNACION AUTOMATICA'!$A$2:$A$250)-ROW('ASIGNACION AUTOMATICA'!$A$2)+1)/('ASIGNACION AUTOMATICA'!$D$2:$D$250="SIN ASIGNAR"),ROWS($A$2:A4))),"")</x:f>
      </x:c>
      <x:c r="B4" s="42" t="str">
        <x:f>IF($A4="","",INDEX('ASIGNACION AUTOMATICA'!$E:$E,MATCH($A4,'ASIGNACION AUTOMATICA'!$A:$A,0)))</x:f>
      </x:c>
      <x:c r="C4" s="42" t="str">
        <x:f>IF($A4="","",INDEX('ASIGNACION AUTOMATICA'!$F:$F,MATCH($A4,'ASIGNACION AUTOMATICA'!$A:$A,0)))</x:f>
      </x:c>
      <x:c r="D4" s="42" t="str">
        <x:f>IF($A4="","",INDEX('ASIGNACION AUTOMATICA'!$G:$G,MATCH($A4,'ASIGNACION AUTOMATICA'!$A:$A,0)))</x:f>
      </x:c>
      <x:c r="E4" s="42" t="str">
        <x:f>IF($A4="","",INDEX('ASIGNACION AUTOMATICA'!$I:$I,MATCH($A4,'ASIGNACION AUTOMATICA'!$A:$A,0)))</x:f>
      </x:c>
      <x:c r="F4" s="42" t="str">
        <x:f>IF($A4="","",INDEX('ASIGNACION AUTOMATICA'!$J:$J,MATCH($A4,'ASIGNACION AUTOMATICA'!$A:$A,0)))</x:f>
      </x:c>
      <x:c r="G4" s="42" t="str">
        <x:f>IF($A4="","",INDEX('ASIGNACION AUTOMATICA'!$K:$K,MATCH($A4,'ASIGNACION AUTOMATICA'!$A:$A,0)))</x:f>
      </x:c>
      <x:c r="H4" s="42" t="str">
        <x:f>IF($A4="","",INDEX('ASIGNACION AUTOMATICA'!$L:$L,MATCH($A4,'ASIGNACION AUTOMATICA'!$A:$A,0)))</x:f>
      </x:c>
      <x:c r="I4" s="42" t="str">
        <x:f>IF($A4="","","SIN CUPO DISPONIBLE SEGUN ASISTENCIA / RESERVAS")</x:f>
      </x:c>
    </x:row>
    <x:row r="5">
      <x:c r="A5" s="42">
        <x:f>IFERROR(INDEX('ASIGNACION AUTOMATICA'!$A$2:$A$250,AGGREGATE(15,6,(ROW('ASIGNACION AUTOMATICA'!$A$2:$A$250)-ROW('ASIGNACION AUTOMATICA'!$A$2)+1)/('ASIGNACION AUTOMATICA'!$D$2:$D$250="SIN ASIGNAR"),ROWS($A$2:A5))),"")</x:f>
      </x:c>
      <x:c r="B5" s="42" t="str">
        <x:f>IF($A5="","",INDEX('ASIGNACION AUTOMATICA'!$E:$E,MATCH($A5,'ASIGNACION AUTOMATICA'!$A:$A,0)))</x:f>
      </x:c>
      <x:c r="C5" s="42" t="str">
        <x:f>IF($A5="","",INDEX('ASIGNACION AUTOMATICA'!$F:$F,MATCH($A5,'ASIGNACION AUTOMATICA'!$A:$A,0)))</x:f>
      </x:c>
      <x:c r="D5" s="42" t="str">
        <x:f>IF($A5="","",INDEX('ASIGNACION AUTOMATICA'!$G:$G,MATCH($A5,'ASIGNACION AUTOMATICA'!$A:$A,0)))</x:f>
      </x:c>
      <x:c r="E5" s="42" t="str">
        <x:f>IF($A5="","",INDEX('ASIGNACION AUTOMATICA'!$I:$I,MATCH($A5,'ASIGNACION AUTOMATICA'!$A:$A,0)))</x:f>
      </x:c>
      <x:c r="F5" s="42" t="str">
        <x:f>IF($A5="","",INDEX('ASIGNACION AUTOMATICA'!$J:$J,MATCH($A5,'ASIGNACION AUTOMATICA'!$A:$A,0)))</x:f>
      </x:c>
      <x:c r="G5" s="42" t="str">
        <x:f>IF($A5="","",INDEX('ASIGNACION AUTOMATICA'!$K:$K,MATCH($A5,'ASIGNACION AUTOMATICA'!$A:$A,0)))</x:f>
      </x:c>
      <x:c r="H5" s="42" t="str">
        <x:f>IF($A5="","",INDEX('ASIGNACION AUTOMATICA'!$L:$L,MATCH($A5,'ASIGNACION AUTOMATICA'!$A:$A,0)))</x:f>
      </x:c>
      <x:c r="I5" s="42" t="str">
        <x:f>IF($A5="","","SIN CUPO DISPONIBLE SEGUN ASISTENCIA / RESERVAS")</x:f>
      </x:c>
    </x:row>
    <x:row r="6">
      <x:c r="A6" s="42">
        <x:f>IFERROR(INDEX('ASIGNACION AUTOMATICA'!$A$2:$A$250,AGGREGATE(15,6,(ROW('ASIGNACION AUTOMATICA'!$A$2:$A$250)-ROW('ASIGNACION AUTOMATICA'!$A$2)+1)/('ASIGNACION AUTOMATICA'!$D$2:$D$250="SIN ASIGNAR"),ROWS($A$2:A6))),"")</x:f>
      </x:c>
      <x:c r="B6" s="42" t="str">
        <x:f>IF($A6="","",INDEX('ASIGNACION AUTOMATICA'!$E:$E,MATCH($A6,'ASIGNACION AUTOMATICA'!$A:$A,0)))</x:f>
      </x:c>
      <x:c r="C6" s="42" t="str">
        <x:f>IF($A6="","",INDEX('ASIGNACION AUTOMATICA'!$F:$F,MATCH($A6,'ASIGNACION AUTOMATICA'!$A:$A,0)))</x:f>
      </x:c>
      <x:c r="D6" s="42" t="str">
        <x:f>IF($A6="","",INDEX('ASIGNACION AUTOMATICA'!$G:$G,MATCH($A6,'ASIGNACION AUTOMATICA'!$A:$A,0)))</x:f>
      </x:c>
      <x:c r="E6" s="42" t="str">
        <x:f>IF($A6="","",INDEX('ASIGNACION AUTOMATICA'!$I:$I,MATCH($A6,'ASIGNACION AUTOMATICA'!$A:$A,0)))</x:f>
      </x:c>
      <x:c r="F6" s="42" t="str">
        <x:f>IF($A6="","",INDEX('ASIGNACION AUTOMATICA'!$J:$J,MATCH($A6,'ASIGNACION AUTOMATICA'!$A:$A,0)))</x:f>
      </x:c>
      <x:c r="G6" s="42" t="str">
        <x:f>IF($A6="","",INDEX('ASIGNACION AUTOMATICA'!$K:$K,MATCH($A6,'ASIGNACION AUTOMATICA'!$A:$A,0)))</x:f>
      </x:c>
      <x:c r="H6" s="42" t="str">
        <x:f>IF($A6="","",INDEX('ASIGNACION AUTOMATICA'!$L:$L,MATCH($A6,'ASIGNACION AUTOMATICA'!$A:$A,0)))</x:f>
      </x:c>
      <x:c r="I6" s="42" t="str">
        <x:f>IF($A6="","","SIN CUPO DISPONIBLE SEGUN ASISTENCIA / RESERVAS")</x:f>
      </x:c>
    </x:row>
    <x:row r="7">
      <x:c r="A7" s="42">
        <x:f>IFERROR(INDEX('ASIGNACION AUTOMATICA'!$A$2:$A$250,AGGREGATE(15,6,(ROW('ASIGNACION AUTOMATICA'!$A$2:$A$250)-ROW('ASIGNACION AUTOMATICA'!$A$2)+1)/('ASIGNACION AUTOMATICA'!$D$2:$D$250="SIN ASIGNAR"),ROWS($A$2:A7))),"")</x:f>
      </x:c>
      <x:c r="B7" s="42" t="str">
        <x:f>IF($A7="","",INDEX('ASIGNACION AUTOMATICA'!$E:$E,MATCH($A7,'ASIGNACION AUTOMATICA'!$A:$A,0)))</x:f>
      </x:c>
      <x:c r="C7" s="42" t="str">
        <x:f>IF($A7="","",INDEX('ASIGNACION AUTOMATICA'!$F:$F,MATCH($A7,'ASIGNACION AUTOMATICA'!$A:$A,0)))</x:f>
      </x:c>
      <x:c r="D7" s="42" t="str">
        <x:f>IF($A7="","",INDEX('ASIGNACION AUTOMATICA'!$G:$G,MATCH($A7,'ASIGNACION AUTOMATICA'!$A:$A,0)))</x:f>
      </x:c>
      <x:c r="E7" s="42" t="str">
        <x:f>IF($A7="","",INDEX('ASIGNACION AUTOMATICA'!$I:$I,MATCH($A7,'ASIGNACION AUTOMATICA'!$A:$A,0)))</x:f>
      </x:c>
      <x:c r="F7" s="42" t="str">
        <x:f>IF($A7="","",INDEX('ASIGNACION AUTOMATICA'!$J:$J,MATCH($A7,'ASIGNACION AUTOMATICA'!$A:$A,0)))</x:f>
      </x:c>
      <x:c r="G7" s="42" t="str">
        <x:f>IF($A7="","",INDEX('ASIGNACION AUTOMATICA'!$K:$K,MATCH($A7,'ASIGNACION AUTOMATICA'!$A:$A,0)))</x:f>
      </x:c>
      <x:c r="H7" s="42" t="str">
        <x:f>IF($A7="","",INDEX('ASIGNACION AUTOMATICA'!$L:$L,MATCH($A7,'ASIGNACION AUTOMATICA'!$A:$A,0)))</x:f>
      </x:c>
      <x:c r="I7" s="42" t="str">
        <x:f>IF($A7="","","SIN CUPO DISPONIBLE SEGUN ASISTENCIA / RESERVAS")</x:f>
      </x:c>
    </x:row>
    <x:row r="8">
      <x:c r="A8" s="42">
        <x:f>IFERROR(INDEX('ASIGNACION AUTOMATICA'!$A$2:$A$250,AGGREGATE(15,6,(ROW('ASIGNACION AUTOMATICA'!$A$2:$A$250)-ROW('ASIGNACION AUTOMATICA'!$A$2)+1)/('ASIGNACION AUTOMATICA'!$D$2:$D$250="SIN ASIGNAR"),ROWS($A$2:A8))),"")</x:f>
      </x:c>
      <x:c r="B8" s="42" t="str">
        <x:f>IF($A8="","",INDEX('ASIGNACION AUTOMATICA'!$E:$E,MATCH($A8,'ASIGNACION AUTOMATICA'!$A:$A,0)))</x:f>
      </x:c>
      <x:c r="C8" s="42" t="str">
        <x:f>IF($A8="","",INDEX('ASIGNACION AUTOMATICA'!$F:$F,MATCH($A8,'ASIGNACION AUTOMATICA'!$A:$A,0)))</x:f>
      </x:c>
      <x:c r="D8" s="42" t="str">
        <x:f>IF($A8="","",INDEX('ASIGNACION AUTOMATICA'!$G:$G,MATCH($A8,'ASIGNACION AUTOMATICA'!$A:$A,0)))</x:f>
      </x:c>
      <x:c r="E8" s="42" t="str">
        <x:f>IF($A8="","",INDEX('ASIGNACION AUTOMATICA'!$I:$I,MATCH($A8,'ASIGNACION AUTOMATICA'!$A:$A,0)))</x:f>
      </x:c>
      <x:c r="F8" s="42" t="str">
        <x:f>IF($A8="","",INDEX('ASIGNACION AUTOMATICA'!$J:$J,MATCH($A8,'ASIGNACION AUTOMATICA'!$A:$A,0)))</x:f>
      </x:c>
      <x:c r="G8" s="42" t="str">
        <x:f>IF($A8="","",INDEX('ASIGNACION AUTOMATICA'!$K:$K,MATCH($A8,'ASIGNACION AUTOMATICA'!$A:$A,0)))</x:f>
      </x:c>
      <x:c r="H8" s="42" t="str">
        <x:f>IF($A8="","",INDEX('ASIGNACION AUTOMATICA'!$L:$L,MATCH($A8,'ASIGNACION AUTOMATICA'!$A:$A,0)))</x:f>
      </x:c>
      <x:c r="I8" s="42" t="str">
        <x:f>IF($A8="","","SIN CUPO DISPONIBLE SEGUN ASISTENCIA / RESERVAS")</x:f>
      </x:c>
    </x:row>
    <x:row r="9">
      <x:c r="A9" s="42">
        <x:f>IFERROR(INDEX('ASIGNACION AUTOMATICA'!$A$2:$A$250,AGGREGATE(15,6,(ROW('ASIGNACION AUTOMATICA'!$A$2:$A$250)-ROW('ASIGNACION AUTOMATICA'!$A$2)+1)/('ASIGNACION AUTOMATICA'!$D$2:$D$250="SIN ASIGNAR"),ROWS($A$2:A9))),"")</x:f>
      </x:c>
      <x:c r="B9" s="42" t="str">
        <x:f>IF($A9="","",INDEX('ASIGNACION AUTOMATICA'!$E:$E,MATCH($A9,'ASIGNACION AUTOMATICA'!$A:$A,0)))</x:f>
      </x:c>
      <x:c r="C9" s="42" t="str">
        <x:f>IF($A9="","",INDEX('ASIGNACION AUTOMATICA'!$F:$F,MATCH($A9,'ASIGNACION AUTOMATICA'!$A:$A,0)))</x:f>
      </x:c>
      <x:c r="D9" s="42" t="str">
        <x:f>IF($A9="","",INDEX('ASIGNACION AUTOMATICA'!$G:$G,MATCH($A9,'ASIGNACION AUTOMATICA'!$A:$A,0)))</x:f>
      </x:c>
      <x:c r="E9" s="42" t="str">
        <x:f>IF($A9="","",INDEX('ASIGNACION AUTOMATICA'!$I:$I,MATCH($A9,'ASIGNACION AUTOMATICA'!$A:$A,0)))</x:f>
      </x:c>
      <x:c r="F9" s="42" t="str">
        <x:f>IF($A9="","",INDEX('ASIGNACION AUTOMATICA'!$J:$J,MATCH($A9,'ASIGNACION AUTOMATICA'!$A:$A,0)))</x:f>
      </x:c>
      <x:c r="G9" s="42" t="str">
        <x:f>IF($A9="","",INDEX('ASIGNACION AUTOMATICA'!$K:$K,MATCH($A9,'ASIGNACION AUTOMATICA'!$A:$A,0)))</x:f>
      </x:c>
      <x:c r="H9" s="42" t="str">
        <x:f>IF($A9="","",INDEX('ASIGNACION AUTOMATICA'!$L:$L,MATCH($A9,'ASIGNACION AUTOMATICA'!$A:$A,0)))</x:f>
      </x:c>
      <x:c r="I9" s="42" t="str">
        <x:f>IF($A9="","","SIN CUPO DISPONIBLE SEGUN ASISTENCIA / RESERVAS")</x:f>
      </x:c>
    </x:row>
    <x:row r="10">
      <x:c r="A10" s="42">
        <x:f>IFERROR(INDEX('ASIGNACION AUTOMATICA'!$A$2:$A$250,AGGREGATE(15,6,(ROW('ASIGNACION AUTOMATICA'!$A$2:$A$250)-ROW('ASIGNACION AUTOMATICA'!$A$2)+1)/('ASIGNACION AUTOMATICA'!$D$2:$D$250="SIN ASIGNAR"),ROWS($A$2:A10))),"")</x:f>
      </x:c>
      <x:c r="B10" s="42" t="str">
        <x:f>IF($A10="","",INDEX('ASIGNACION AUTOMATICA'!$E:$E,MATCH($A10,'ASIGNACION AUTOMATICA'!$A:$A,0)))</x:f>
      </x:c>
      <x:c r="C10" s="42" t="str">
        <x:f>IF($A10="","",INDEX('ASIGNACION AUTOMATICA'!$F:$F,MATCH($A10,'ASIGNACION AUTOMATICA'!$A:$A,0)))</x:f>
      </x:c>
      <x:c r="D10" s="42" t="str">
        <x:f>IF($A10="","",INDEX('ASIGNACION AUTOMATICA'!$G:$G,MATCH($A10,'ASIGNACION AUTOMATICA'!$A:$A,0)))</x:f>
      </x:c>
      <x:c r="E10" s="42" t="str">
        <x:f>IF($A10="","",INDEX('ASIGNACION AUTOMATICA'!$I:$I,MATCH($A10,'ASIGNACION AUTOMATICA'!$A:$A,0)))</x:f>
      </x:c>
      <x:c r="F10" s="42" t="str">
        <x:f>IF($A10="","",INDEX('ASIGNACION AUTOMATICA'!$J:$J,MATCH($A10,'ASIGNACION AUTOMATICA'!$A:$A,0)))</x:f>
      </x:c>
      <x:c r="G10" s="42" t="str">
        <x:f>IF($A10="","",INDEX('ASIGNACION AUTOMATICA'!$K:$K,MATCH($A10,'ASIGNACION AUTOMATICA'!$A:$A,0)))</x:f>
      </x:c>
      <x:c r="H10" s="42" t="str">
        <x:f>IF($A10="","",INDEX('ASIGNACION AUTOMATICA'!$L:$L,MATCH($A10,'ASIGNACION AUTOMATICA'!$A:$A,0)))</x:f>
      </x:c>
      <x:c r="I10" s="42" t="str">
        <x:f>IF($A10="","","SIN CUPO DISPONIBLE SEGUN ASISTENCIA / RESERVAS")</x:f>
      </x:c>
    </x:row>
    <x:row r="11">
      <x:c r="A11" s="42">
        <x:f>IFERROR(INDEX('ASIGNACION AUTOMATICA'!$A$2:$A$250,AGGREGATE(15,6,(ROW('ASIGNACION AUTOMATICA'!$A$2:$A$250)-ROW('ASIGNACION AUTOMATICA'!$A$2)+1)/('ASIGNACION AUTOMATICA'!$D$2:$D$250="SIN ASIGNAR"),ROWS($A$2:A11))),"")</x:f>
      </x:c>
      <x:c r="B11" s="42" t="str">
        <x:f>IF($A11="","",INDEX('ASIGNACION AUTOMATICA'!$E:$E,MATCH($A11,'ASIGNACION AUTOMATICA'!$A:$A,0)))</x:f>
      </x:c>
      <x:c r="C11" s="42" t="str">
        <x:f>IF($A11="","",INDEX('ASIGNACION AUTOMATICA'!$F:$F,MATCH($A11,'ASIGNACION AUTOMATICA'!$A:$A,0)))</x:f>
      </x:c>
      <x:c r="D11" s="42" t="str">
        <x:f>IF($A11="","",INDEX('ASIGNACION AUTOMATICA'!$G:$G,MATCH($A11,'ASIGNACION AUTOMATICA'!$A:$A,0)))</x:f>
      </x:c>
      <x:c r="E11" s="42" t="str">
        <x:f>IF($A11="","",INDEX('ASIGNACION AUTOMATICA'!$I:$I,MATCH($A11,'ASIGNACION AUTOMATICA'!$A:$A,0)))</x:f>
      </x:c>
      <x:c r="F11" s="42" t="str">
        <x:f>IF($A11="","",INDEX('ASIGNACION AUTOMATICA'!$J:$J,MATCH($A11,'ASIGNACION AUTOMATICA'!$A:$A,0)))</x:f>
      </x:c>
      <x:c r="G11" s="42" t="str">
        <x:f>IF($A11="","",INDEX('ASIGNACION AUTOMATICA'!$K:$K,MATCH($A11,'ASIGNACION AUTOMATICA'!$A:$A,0)))</x:f>
      </x:c>
      <x:c r="H11" s="42" t="str">
        <x:f>IF($A11="","",INDEX('ASIGNACION AUTOMATICA'!$L:$L,MATCH($A11,'ASIGNACION AUTOMATICA'!$A:$A,0)))</x:f>
      </x:c>
      <x:c r="I11" s="42" t="str">
        <x:f>IF($A11="","","SIN CUPO DISPONIBLE SEGUN ASISTENCIA / RESERVAS")</x:f>
      </x:c>
    </x:row>
    <x:row r="12">
      <x:c r="A12" s="42">
        <x:f>IFERROR(INDEX('ASIGNACION AUTOMATICA'!$A$2:$A$250,AGGREGATE(15,6,(ROW('ASIGNACION AUTOMATICA'!$A$2:$A$250)-ROW('ASIGNACION AUTOMATICA'!$A$2)+1)/('ASIGNACION AUTOMATICA'!$D$2:$D$250="SIN ASIGNAR"),ROWS($A$2:A12))),"")</x:f>
      </x:c>
      <x:c r="B12" s="42" t="str">
        <x:f>IF($A12="","",INDEX('ASIGNACION AUTOMATICA'!$E:$E,MATCH($A12,'ASIGNACION AUTOMATICA'!$A:$A,0)))</x:f>
      </x:c>
      <x:c r="C12" s="42" t="str">
        <x:f>IF($A12="","",INDEX('ASIGNACION AUTOMATICA'!$F:$F,MATCH($A12,'ASIGNACION AUTOMATICA'!$A:$A,0)))</x:f>
      </x:c>
      <x:c r="D12" s="42" t="str">
        <x:f>IF($A12="","",INDEX('ASIGNACION AUTOMATICA'!$G:$G,MATCH($A12,'ASIGNACION AUTOMATICA'!$A:$A,0)))</x:f>
      </x:c>
      <x:c r="E12" s="42" t="str">
        <x:f>IF($A12="","",INDEX('ASIGNACION AUTOMATICA'!$I:$I,MATCH($A12,'ASIGNACION AUTOMATICA'!$A:$A,0)))</x:f>
      </x:c>
      <x:c r="F12" s="42" t="str">
        <x:f>IF($A12="","",INDEX('ASIGNACION AUTOMATICA'!$J:$J,MATCH($A12,'ASIGNACION AUTOMATICA'!$A:$A,0)))</x:f>
      </x:c>
      <x:c r="G12" s="42" t="str">
        <x:f>IF($A12="","",INDEX('ASIGNACION AUTOMATICA'!$K:$K,MATCH($A12,'ASIGNACION AUTOMATICA'!$A:$A,0)))</x:f>
      </x:c>
      <x:c r="H12" s="42" t="str">
        <x:f>IF($A12="","",INDEX('ASIGNACION AUTOMATICA'!$L:$L,MATCH($A12,'ASIGNACION AUTOMATICA'!$A:$A,0)))</x:f>
      </x:c>
      <x:c r="I12" s="42" t="str">
        <x:f>IF($A12="","","SIN CUPO DISPONIBLE SEGUN ASISTENCIA / RESERVAS")</x:f>
      </x:c>
    </x:row>
    <x:row r="13">
      <x:c r="A13" s="42">
        <x:f>IFERROR(INDEX('ASIGNACION AUTOMATICA'!$A$2:$A$250,AGGREGATE(15,6,(ROW('ASIGNACION AUTOMATICA'!$A$2:$A$250)-ROW('ASIGNACION AUTOMATICA'!$A$2)+1)/('ASIGNACION AUTOMATICA'!$D$2:$D$250="SIN ASIGNAR"),ROWS($A$2:A13))),"")</x:f>
      </x:c>
      <x:c r="B13" s="42" t="str">
        <x:f>IF($A13="","",INDEX('ASIGNACION AUTOMATICA'!$E:$E,MATCH($A13,'ASIGNACION AUTOMATICA'!$A:$A,0)))</x:f>
      </x:c>
      <x:c r="C13" s="42" t="str">
        <x:f>IF($A13="","",INDEX('ASIGNACION AUTOMATICA'!$F:$F,MATCH($A13,'ASIGNACION AUTOMATICA'!$A:$A,0)))</x:f>
      </x:c>
      <x:c r="D13" s="42" t="str">
        <x:f>IF($A13="","",INDEX('ASIGNACION AUTOMATICA'!$G:$G,MATCH($A13,'ASIGNACION AUTOMATICA'!$A:$A,0)))</x:f>
      </x:c>
      <x:c r="E13" s="42" t="str">
        <x:f>IF($A13="","",INDEX('ASIGNACION AUTOMATICA'!$I:$I,MATCH($A13,'ASIGNACION AUTOMATICA'!$A:$A,0)))</x:f>
      </x:c>
      <x:c r="F13" s="42" t="str">
        <x:f>IF($A13="","",INDEX('ASIGNACION AUTOMATICA'!$J:$J,MATCH($A13,'ASIGNACION AUTOMATICA'!$A:$A,0)))</x:f>
      </x:c>
      <x:c r="G13" s="42" t="str">
        <x:f>IF($A13="","",INDEX('ASIGNACION AUTOMATICA'!$K:$K,MATCH($A13,'ASIGNACION AUTOMATICA'!$A:$A,0)))</x:f>
      </x:c>
      <x:c r="H13" s="42" t="str">
        <x:f>IF($A13="","",INDEX('ASIGNACION AUTOMATICA'!$L:$L,MATCH($A13,'ASIGNACION AUTOMATICA'!$A:$A,0)))</x:f>
      </x:c>
      <x:c r="I13" s="42" t="str">
        <x:f>IF($A13="","","SIN CUPO DISPONIBLE SEGUN ASISTENCIA / RESERVAS")</x:f>
      </x:c>
    </x:row>
    <x:row r="14">
      <x:c r="A14" s="42">
        <x:f>IFERROR(INDEX('ASIGNACION AUTOMATICA'!$A$2:$A$250,AGGREGATE(15,6,(ROW('ASIGNACION AUTOMATICA'!$A$2:$A$250)-ROW('ASIGNACION AUTOMATICA'!$A$2)+1)/('ASIGNACION AUTOMATICA'!$D$2:$D$250="SIN ASIGNAR"),ROWS($A$2:A14))),"")</x:f>
      </x:c>
      <x:c r="B14" s="42" t="str">
        <x:f>IF($A14="","",INDEX('ASIGNACION AUTOMATICA'!$E:$E,MATCH($A14,'ASIGNACION AUTOMATICA'!$A:$A,0)))</x:f>
      </x:c>
      <x:c r="C14" s="42" t="str">
        <x:f>IF($A14="","",INDEX('ASIGNACION AUTOMATICA'!$F:$F,MATCH($A14,'ASIGNACION AUTOMATICA'!$A:$A,0)))</x:f>
      </x:c>
      <x:c r="D14" s="42" t="str">
        <x:f>IF($A14="","",INDEX('ASIGNACION AUTOMATICA'!$G:$G,MATCH($A14,'ASIGNACION AUTOMATICA'!$A:$A,0)))</x:f>
      </x:c>
      <x:c r="E14" s="42" t="str">
        <x:f>IF($A14="","",INDEX('ASIGNACION AUTOMATICA'!$I:$I,MATCH($A14,'ASIGNACION AUTOMATICA'!$A:$A,0)))</x:f>
      </x:c>
      <x:c r="F14" s="42" t="str">
        <x:f>IF($A14="","",INDEX('ASIGNACION AUTOMATICA'!$J:$J,MATCH($A14,'ASIGNACION AUTOMATICA'!$A:$A,0)))</x:f>
      </x:c>
      <x:c r="G14" s="42" t="str">
        <x:f>IF($A14="","",INDEX('ASIGNACION AUTOMATICA'!$K:$K,MATCH($A14,'ASIGNACION AUTOMATICA'!$A:$A,0)))</x:f>
      </x:c>
      <x:c r="H14" s="42" t="str">
        <x:f>IF($A14="","",INDEX('ASIGNACION AUTOMATICA'!$L:$L,MATCH($A14,'ASIGNACION AUTOMATICA'!$A:$A,0)))</x:f>
      </x:c>
      <x:c r="I14" s="42" t="str">
        <x:f>IF($A14="","","SIN CUPO DISPONIBLE SEGUN ASISTENCIA / RESERVAS")</x:f>
      </x:c>
    </x:row>
    <x:row r="15">
      <x:c r="A15" s="42">
        <x:f>IFERROR(INDEX('ASIGNACION AUTOMATICA'!$A$2:$A$250,AGGREGATE(15,6,(ROW('ASIGNACION AUTOMATICA'!$A$2:$A$250)-ROW('ASIGNACION AUTOMATICA'!$A$2)+1)/('ASIGNACION AUTOMATICA'!$D$2:$D$250="SIN ASIGNAR"),ROWS($A$2:A15))),"")</x:f>
      </x:c>
      <x:c r="B15" s="42" t="str">
        <x:f>IF($A15="","",INDEX('ASIGNACION AUTOMATICA'!$E:$E,MATCH($A15,'ASIGNACION AUTOMATICA'!$A:$A,0)))</x:f>
      </x:c>
      <x:c r="C15" s="42" t="str">
        <x:f>IF($A15="","",INDEX('ASIGNACION AUTOMATICA'!$F:$F,MATCH($A15,'ASIGNACION AUTOMATICA'!$A:$A,0)))</x:f>
      </x:c>
      <x:c r="D15" s="42" t="str">
        <x:f>IF($A15="","",INDEX('ASIGNACION AUTOMATICA'!$G:$G,MATCH($A15,'ASIGNACION AUTOMATICA'!$A:$A,0)))</x:f>
      </x:c>
      <x:c r="E15" s="42" t="str">
        <x:f>IF($A15="","",INDEX('ASIGNACION AUTOMATICA'!$I:$I,MATCH($A15,'ASIGNACION AUTOMATICA'!$A:$A,0)))</x:f>
      </x:c>
      <x:c r="F15" s="42" t="str">
        <x:f>IF($A15="","",INDEX('ASIGNACION AUTOMATICA'!$J:$J,MATCH($A15,'ASIGNACION AUTOMATICA'!$A:$A,0)))</x:f>
      </x:c>
      <x:c r="G15" s="42" t="str">
        <x:f>IF($A15="","",INDEX('ASIGNACION AUTOMATICA'!$K:$K,MATCH($A15,'ASIGNACION AUTOMATICA'!$A:$A,0)))</x:f>
      </x:c>
      <x:c r="H15" s="42" t="str">
        <x:f>IF($A15="","",INDEX('ASIGNACION AUTOMATICA'!$L:$L,MATCH($A15,'ASIGNACION AUTOMATICA'!$A:$A,0)))</x:f>
      </x:c>
      <x:c r="I15" s="42" t="str">
        <x:f>IF($A15="","","SIN CUPO DISPONIBLE SEGUN ASISTENCIA / RESERVAS")</x:f>
      </x:c>
    </x:row>
    <x:row r="16">
      <x:c r="A16" s="42">
        <x:f>IFERROR(INDEX('ASIGNACION AUTOMATICA'!$A$2:$A$250,AGGREGATE(15,6,(ROW('ASIGNACION AUTOMATICA'!$A$2:$A$250)-ROW('ASIGNACION AUTOMATICA'!$A$2)+1)/('ASIGNACION AUTOMATICA'!$D$2:$D$250="SIN ASIGNAR"),ROWS($A$2:A16))),"")</x:f>
      </x:c>
      <x:c r="B16" s="42" t="str">
        <x:f>IF($A16="","",INDEX('ASIGNACION AUTOMATICA'!$E:$E,MATCH($A16,'ASIGNACION AUTOMATICA'!$A:$A,0)))</x:f>
      </x:c>
      <x:c r="C16" s="42" t="str">
        <x:f>IF($A16="","",INDEX('ASIGNACION AUTOMATICA'!$F:$F,MATCH($A16,'ASIGNACION AUTOMATICA'!$A:$A,0)))</x:f>
      </x:c>
      <x:c r="D16" s="42" t="str">
        <x:f>IF($A16="","",INDEX('ASIGNACION AUTOMATICA'!$G:$G,MATCH($A16,'ASIGNACION AUTOMATICA'!$A:$A,0)))</x:f>
      </x:c>
      <x:c r="E16" s="42" t="str">
        <x:f>IF($A16="","",INDEX('ASIGNACION AUTOMATICA'!$I:$I,MATCH($A16,'ASIGNACION AUTOMATICA'!$A:$A,0)))</x:f>
      </x:c>
      <x:c r="F16" s="42" t="str">
        <x:f>IF($A16="","",INDEX('ASIGNACION AUTOMATICA'!$J:$J,MATCH($A16,'ASIGNACION AUTOMATICA'!$A:$A,0)))</x:f>
      </x:c>
      <x:c r="G16" s="42" t="str">
        <x:f>IF($A16="","",INDEX('ASIGNACION AUTOMATICA'!$K:$K,MATCH($A16,'ASIGNACION AUTOMATICA'!$A:$A,0)))</x:f>
      </x:c>
      <x:c r="H16" s="42" t="str">
        <x:f>IF($A16="","",INDEX('ASIGNACION AUTOMATICA'!$L:$L,MATCH($A16,'ASIGNACION AUTOMATICA'!$A:$A,0)))</x:f>
      </x:c>
      <x:c r="I16" s="42" t="str">
        <x:f>IF($A16="","","SIN CUPO DISPONIBLE SEGUN ASISTENCIA / RESERVAS")</x:f>
      </x:c>
    </x:row>
    <x:row r="17">
      <x:c r="A17" s="42">
        <x:f>IFERROR(INDEX('ASIGNACION AUTOMATICA'!$A$2:$A$250,AGGREGATE(15,6,(ROW('ASIGNACION AUTOMATICA'!$A$2:$A$250)-ROW('ASIGNACION AUTOMATICA'!$A$2)+1)/('ASIGNACION AUTOMATICA'!$D$2:$D$250="SIN ASIGNAR"),ROWS($A$2:A17))),"")</x:f>
      </x:c>
      <x:c r="B17" s="42" t="str">
        <x:f>IF($A17="","",INDEX('ASIGNACION AUTOMATICA'!$E:$E,MATCH($A17,'ASIGNACION AUTOMATICA'!$A:$A,0)))</x:f>
      </x:c>
      <x:c r="C17" s="42" t="str">
        <x:f>IF($A17="","",INDEX('ASIGNACION AUTOMATICA'!$F:$F,MATCH($A17,'ASIGNACION AUTOMATICA'!$A:$A,0)))</x:f>
      </x:c>
      <x:c r="D17" s="42" t="str">
        <x:f>IF($A17="","",INDEX('ASIGNACION AUTOMATICA'!$G:$G,MATCH($A17,'ASIGNACION AUTOMATICA'!$A:$A,0)))</x:f>
      </x:c>
      <x:c r="E17" s="42" t="str">
        <x:f>IF($A17="","",INDEX('ASIGNACION AUTOMATICA'!$I:$I,MATCH($A17,'ASIGNACION AUTOMATICA'!$A:$A,0)))</x:f>
      </x:c>
      <x:c r="F17" s="42" t="str">
        <x:f>IF($A17="","",INDEX('ASIGNACION AUTOMATICA'!$J:$J,MATCH($A17,'ASIGNACION AUTOMATICA'!$A:$A,0)))</x:f>
      </x:c>
      <x:c r="G17" s="42" t="str">
        <x:f>IF($A17="","",INDEX('ASIGNACION AUTOMATICA'!$K:$K,MATCH($A17,'ASIGNACION AUTOMATICA'!$A:$A,0)))</x:f>
      </x:c>
      <x:c r="H17" s="42" t="str">
        <x:f>IF($A17="","",INDEX('ASIGNACION AUTOMATICA'!$L:$L,MATCH($A17,'ASIGNACION AUTOMATICA'!$A:$A,0)))</x:f>
      </x:c>
      <x:c r="I17" s="42" t="str">
        <x:f>IF($A17="","","SIN CUPO DISPONIBLE SEGUN ASISTENCIA / RESERVAS")</x:f>
      </x:c>
    </x:row>
    <x:row r="18">
      <x:c r="A18" s="42">
        <x:f>IFERROR(INDEX('ASIGNACION AUTOMATICA'!$A$2:$A$250,AGGREGATE(15,6,(ROW('ASIGNACION AUTOMATICA'!$A$2:$A$250)-ROW('ASIGNACION AUTOMATICA'!$A$2)+1)/('ASIGNACION AUTOMATICA'!$D$2:$D$250="SIN ASIGNAR"),ROWS($A$2:A18))),"")</x:f>
      </x:c>
      <x:c r="B18" s="42" t="str">
        <x:f>IF($A18="","",INDEX('ASIGNACION AUTOMATICA'!$E:$E,MATCH($A18,'ASIGNACION AUTOMATICA'!$A:$A,0)))</x:f>
      </x:c>
      <x:c r="C18" s="42" t="str">
        <x:f>IF($A18="","",INDEX('ASIGNACION AUTOMATICA'!$F:$F,MATCH($A18,'ASIGNACION AUTOMATICA'!$A:$A,0)))</x:f>
      </x:c>
      <x:c r="D18" s="42" t="str">
        <x:f>IF($A18="","",INDEX('ASIGNACION AUTOMATICA'!$G:$G,MATCH($A18,'ASIGNACION AUTOMATICA'!$A:$A,0)))</x:f>
      </x:c>
      <x:c r="E18" s="42" t="str">
        <x:f>IF($A18="","",INDEX('ASIGNACION AUTOMATICA'!$I:$I,MATCH($A18,'ASIGNACION AUTOMATICA'!$A:$A,0)))</x:f>
      </x:c>
      <x:c r="F18" s="42" t="str">
        <x:f>IF($A18="","",INDEX('ASIGNACION AUTOMATICA'!$J:$J,MATCH($A18,'ASIGNACION AUTOMATICA'!$A:$A,0)))</x:f>
      </x:c>
      <x:c r="G18" s="42" t="str">
        <x:f>IF($A18="","",INDEX('ASIGNACION AUTOMATICA'!$K:$K,MATCH($A18,'ASIGNACION AUTOMATICA'!$A:$A,0)))</x:f>
      </x:c>
      <x:c r="H18" s="42" t="str">
        <x:f>IF($A18="","",INDEX('ASIGNACION AUTOMATICA'!$L:$L,MATCH($A18,'ASIGNACION AUTOMATICA'!$A:$A,0)))</x:f>
      </x:c>
      <x:c r="I18" s="42" t="str">
        <x:f>IF($A18="","","SIN CUPO DISPONIBLE SEGUN ASISTENCIA / RESERVAS")</x:f>
      </x:c>
    </x:row>
    <x:row r="19">
      <x:c r="A19" s="42">
        <x:f>IFERROR(INDEX('ASIGNACION AUTOMATICA'!$A$2:$A$250,AGGREGATE(15,6,(ROW('ASIGNACION AUTOMATICA'!$A$2:$A$250)-ROW('ASIGNACION AUTOMATICA'!$A$2)+1)/('ASIGNACION AUTOMATICA'!$D$2:$D$250="SIN ASIGNAR"),ROWS($A$2:A19))),"")</x:f>
      </x:c>
      <x:c r="B19" s="42" t="str">
        <x:f>IF($A19="","",INDEX('ASIGNACION AUTOMATICA'!$E:$E,MATCH($A19,'ASIGNACION AUTOMATICA'!$A:$A,0)))</x:f>
      </x:c>
      <x:c r="C19" s="42" t="str">
        <x:f>IF($A19="","",INDEX('ASIGNACION AUTOMATICA'!$F:$F,MATCH($A19,'ASIGNACION AUTOMATICA'!$A:$A,0)))</x:f>
      </x:c>
      <x:c r="D19" s="42" t="str">
        <x:f>IF($A19="","",INDEX('ASIGNACION AUTOMATICA'!$G:$G,MATCH($A19,'ASIGNACION AUTOMATICA'!$A:$A,0)))</x:f>
      </x:c>
      <x:c r="E19" s="42" t="str">
        <x:f>IF($A19="","",INDEX('ASIGNACION AUTOMATICA'!$I:$I,MATCH($A19,'ASIGNACION AUTOMATICA'!$A:$A,0)))</x:f>
      </x:c>
      <x:c r="F19" s="42" t="str">
        <x:f>IF($A19="","",INDEX('ASIGNACION AUTOMATICA'!$J:$J,MATCH($A19,'ASIGNACION AUTOMATICA'!$A:$A,0)))</x:f>
      </x:c>
      <x:c r="G19" s="42" t="str">
        <x:f>IF($A19="","",INDEX('ASIGNACION AUTOMATICA'!$K:$K,MATCH($A19,'ASIGNACION AUTOMATICA'!$A:$A,0)))</x:f>
      </x:c>
      <x:c r="H19" s="42" t="str">
        <x:f>IF($A19="","",INDEX('ASIGNACION AUTOMATICA'!$L:$L,MATCH($A19,'ASIGNACION AUTOMATICA'!$A:$A,0)))</x:f>
      </x:c>
      <x:c r="I19" s="42" t="str">
        <x:f>IF($A19="","","SIN CUPO DISPONIBLE SEGUN ASISTENCIA / RESERVAS")</x:f>
      </x:c>
    </x:row>
    <x:row r="20">
      <x:c r="A20" s="42">
        <x:f>IFERROR(INDEX('ASIGNACION AUTOMATICA'!$A$2:$A$250,AGGREGATE(15,6,(ROW('ASIGNACION AUTOMATICA'!$A$2:$A$250)-ROW('ASIGNACION AUTOMATICA'!$A$2)+1)/('ASIGNACION AUTOMATICA'!$D$2:$D$250="SIN ASIGNAR"),ROWS($A$2:A20))),"")</x:f>
      </x:c>
      <x:c r="B20" s="42" t="str">
        <x:f>IF($A20="","",INDEX('ASIGNACION AUTOMATICA'!$E:$E,MATCH($A20,'ASIGNACION AUTOMATICA'!$A:$A,0)))</x:f>
      </x:c>
      <x:c r="C20" s="42" t="str">
        <x:f>IF($A20="","",INDEX('ASIGNACION AUTOMATICA'!$F:$F,MATCH($A20,'ASIGNACION AUTOMATICA'!$A:$A,0)))</x:f>
      </x:c>
      <x:c r="D20" s="42" t="str">
        <x:f>IF($A20="","",INDEX('ASIGNACION AUTOMATICA'!$G:$G,MATCH($A20,'ASIGNACION AUTOMATICA'!$A:$A,0)))</x:f>
      </x:c>
      <x:c r="E20" s="42" t="str">
        <x:f>IF($A20="","",INDEX('ASIGNACION AUTOMATICA'!$I:$I,MATCH($A20,'ASIGNACION AUTOMATICA'!$A:$A,0)))</x:f>
      </x:c>
      <x:c r="F20" s="42" t="str">
        <x:f>IF($A20="","",INDEX('ASIGNACION AUTOMATICA'!$J:$J,MATCH($A20,'ASIGNACION AUTOMATICA'!$A:$A,0)))</x:f>
      </x:c>
      <x:c r="G20" s="42" t="str">
        <x:f>IF($A20="","",INDEX('ASIGNACION AUTOMATICA'!$K:$K,MATCH($A20,'ASIGNACION AUTOMATICA'!$A:$A,0)))</x:f>
      </x:c>
      <x:c r="H20" s="42" t="str">
        <x:f>IF($A20="","",INDEX('ASIGNACION AUTOMATICA'!$L:$L,MATCH($A20,'ASIGNACION AUTOMATICA'!$A:$A,0)))</x:f>
      </x:c>
      <x:c r="I20" s="42" t="str">
        <x:f>IF($A20="","","SIN CUPO DISPONIBLE SEGUN ASISTENCIA / RESERVAS")</x:f>
      </x:c>
    </x:row>
    <x:row r="21">
      <x:c r="A21" s="42">
        <x:f>IFERROR(INDEX('ASIGNACION AUTOMATICA'!$A$2:$A$250,AGGREGATE(15,6,(ROW('ASIGNACION AUTOMATICA'!$A$2:$A$250)-ROW('ASIGNACION AUTOMATICA'!$A$2)+1)/('ASIGNACION AUTOMATICA'!$D$2:$D$250="SIN ASIGNAR"),ROWS($A$2:A21))),"")</x:f>
      </x:c>
      <x:c r="B21" s="42" t="str">
        <x:f>IF($A21="","",INDEX('ASIGNACION AUTOMATICA'!$E:$E,MATCH($A21,'ASIGNACION AUTOMATICA'!$A:$A,0)))</x:f>
      </x:c>
      <x:c r="C21" s="42" t="str">
        <x:f>IF($A21="","",INDEX('ASIGNACION AUTOMATICA'!$F:$F,MATCH($A21,'ASIGNACION AUTOMATICA'!$A:$A,0)))</x:f>
      </x:c>
      <x:c r="D21" s="42" t="str">
        <x:f>IF($A21="","",INDEX('ASIGNACION AUTOMATICA'!$G:$G,MATCH($A21,'ASIGNACION AUTOMATICA'!$A:$A,0)))</x:f>
      </x:c>
      <x:c r="E21" s="42" t="str">
        <x:f>IF($A21="","",INDEX('ASIGNACION AUTOMATICA'!$I:$I,MATCH($A21,'ASIGNACION AUTOMATICA'!$A:$A,0)))</x:f>
      </x:c>
      <x:c r="F21" s="42" t="str">
        <x:f>IF($A21="","",INDEX('ASIGNACION AUTOMATICA'!$J:$J,MATCH($A21,'ASIGNACION AUTOMATICA'!$A:$A,0)))</x:f>
      </x:c>
      <x:c r="G21" s="42" t="str">
        <x:f>IF($A21="","",INDEX('ASIGNACION AUTOMATICA'!$K:$K,MATCH($A21,'ASIGNACION AUTOMATICA'!$A:$A,0)))</x:f>
      </x:c>
      <x:c r="H21" s="42" t="str">
        <x:f>IF($A21="","",INDEX('ASIGNACION AUTOMATICA'!$L:$L,MATCH($A21,'ASIGNACION AUTOMATICA'!$A:$A,0)))</x:f>
      </x:c>
      <x:c r="I21" s="42" t="str">
        <x:f>IF($A21="","","SIN CUPO DISPONIBLE SEGUN ASISTENCIA / RESERVAS")</x:f>
      </x:c>
    </x:row>
    <x:row r="22">
      <x:c r="A22" s="42">
        <x:f>IFERROR(INDEX('ASIGNACION AUTOMATICA'!$A$2:$A$250,AGGREGATE(15,6,(ROW('ASIGNACION AUTOMATICA'!$A$2:$A$250)-ROW('ASIGNACION AUTOMATICA'!$A$2)+1)/('ASIGNACION AUTOMATICA'!$D$2:$D$250="SIN ASIGNAR"),ROWS($A$2:A22))),"")</x:f>
      </x:c>
      <x:c r="B22" s="42" t="str">
        <x:f>IF($A22="","",INDEX('ASIGNACION AUTOMATICA'!$E:$E,MATCH($A22,'ASIGNACION AUTOMATICA'!$A:$A,0)))</x:f>
      </x:c>
      <x:c r="C22" s="42" t="str">
        <x:f>IF($A22="","",INDEX('ASIGNACION AUTOMATICA'!$F:$F,MATCH($A22,'ASIGNACION AUTOMATICA'!$A:$A,0)))</x:f>
      </x:c>
      <x:c r="D22" s="42" t="str">
        <x:f>IF($A22="","",INDEX('ASIGNACION AUTOMATICA'!$G:$G,MATCH($A22,'ASIGNACION AUTOMATICA'!$A:$A,0)))</x:f>
      </x:c>
      <x:c r="E22" s="42" t="str">
        <x:f>IF($A22="","",INDEX('ASIGNACION AUTOMATICA'!$I:$I,MATCH($A22,'ASIGNACION AUTOMATICA'!$A:$A,0)))</x:f>
      </x:c>
      <x:c r="F22" s="42" t="str">
        <x:f>IF($A22="","",INDEX('ASIGNACION AUTOMATICA'!$J:$J,MATCH($A22,'ASIGNACION AUTOMATICA'!$A:$A,0)))</x:f>
      </x:c>
      <x:c r="G22" s="42" t="str">
        <x:f>IF($A22="","",INDEX('ASIGNACION AUTOMATICA'!$K:$K,MATCH($A22,'ASIGNACION AUTOMATICA'!$A:$A,0)))</x:f>
      </x:c>
      <x:c r="H22" s="42" t="str">
        <x:f>IF($A22="","",INDEX('ASIGNACION AUTOMATICA'!$L:$L,MATCH($A22,'ASIGNACION AUTOMATICA'!$A:$A,0)))</x:f>
      </x:c>
      <x:c r="I22" s="42" t="str">
        <x:f>IF($A22="","","SIN CUPO DISPONIBLE SEGUN ASISTENCIA / RESERVAS")</x:f>
      </x:c>
    </x:row>
    <x:row r="23">
      <x:c r="A23" s="42">
        <x:f>IFERROR(INDEX('ASIGNACION AUTOMATICA'!$A$2:$A$250,AGGREGATE(15,6,(ROW('ASIGNACION AUTOMATICA'!$A$2:$A$250)-ROW('ASIGNACION AUTOMATICA'!$A$2)+1)/('ASIGNACION AUTOMATICA'!$D$2:$D$250="SIN ASIGNAR"),ROWS($A$2:A23))),"")</x:f>
      </x:c>
      <x:c r="B23" s="42" t="str">
        <x:f>IF($A23="","",INDEX('ASIGNACION AUTOMATICA'!$E:$E,MATCH($A23,'ASIGNACION AUTOMATICA'!$A:$A,0)))</x:f>
      </x:c>
      <x:c r="C23" s="42" t="str">
        <x:f>IF($A23="","",INDEX('ASIGNACION AUTOMATICA'!$F:$F,MATCH($A23,'ASIGNACION AUTOMATICA'!$A:$A,0)))</x:f>
      </x:c>
      <x:c r="D23" s="42" t="str">
        <x:f>IF($A23="","",INDEX('ASIGNACION AUTOMATICA'!$G:$G,MATCH($A23,'ASIGNACION AUTOMATICA'!$A:$A,0)))</x:f>
      </x:c>
      <x:c r="E23" s="42" t="str">
        <x:f>IF($A23="","",INDEX('ASIGNACION AUTOMATICA'!$I:$I,MATCH($A23,'ASIGNACION AUTOMATICA'!$A:$A,0)))</x:f>
      </x:c>
      <x:c r="F23" s="42" t="str">
        <x:f>IF($A23="","",INDEX('ASIGNACION AUTOMATICA'!$J:$J,MATCH($A23,'ASIGNACION AUTOMATICA'!$A:$A,0)))</x:f>
      </x:c>
      <x:c r="G23" s="42" t="str">
        <x:f>IF($A23="","",INDEX('ASIGNACION AUTOMATICA'!$K:$K,MATCH($A23,'ASIGNACION AUTOMATICA'!$A:$A,0)))</x:f>
      </x:c>
      <x:c r="H23" s="42" t="str">
        <x:f>IF($A23="","",INDEX('ASIGNACION AUTOMATICA'!$L:$L,MATCH($A23,'ASIGNACION AUTOMATICA'!$A:$A,0)))</x:f>
      </x:c>
      <x:c r="I23" s="42" t="str">
        <x:f>IF($A23="","","SIN CUPO DISPONIBLE SEGUN ASISTENCIA / RESERVAS")</x:f>
      </x:c>
    </x:row>
    <x:row r="24">
      <x:c r="A24" s="42">
        <x:f>IFERROR(INDEX('ASIGNACION AUTOMATICA'!$A$2:$A$250,AGGREGATE(15,6,(ROW('ASIGNACION AUTOMATICA'!$A$2:$A$250)-ROW('ASIGNACION AUTOMATICA'!$A$2)+1)/('ASIGNACION AUTOMATICA'!$D$2:$D$250="SIN ASIGNAR"),ROWS($A$2:A24))),"")</x:f>
      </x:c>
      <x:c r="B24" s="42" t="str">
        <x:f>IF($A24="","",INDEX('ASIGNACION AUTOMATICA'!$E:$E,MATCH($A24,'ASIGNACION AUTOMATICA'!$A:$A,0)))</x:f>
      </x:c>
      <x:c r="C24" s="42" t="str">
        <x:f>IF($A24="","",INDEX('ASIGNACION AUTOMATICA'!$F:$F,MATCH($A24,'ASIGNACION AUTOMATICA'!$A:$A,0)))</x:f>
      </x:c>
      <x:c r="D24" s="42" t="str">
        <x:f>IF($A24="","",INDEX('ASIGNACION AUTOMATICA'!$G:$G,MATCH($A24,'ASIGNACION AUTOMATICA'!$A:$A,0)))</x:f>
      </x:c>
      <x:c r="E24" s="42" t="str">
        <x:f>IF($A24="","",INDEX('ASIGNACION AUTOMATICA'!$I:$I,MATCH($A24,'ASIGNACION AUTOMATICA'!$A:$A,0)))</x:f>
      </x:c>
      <x:c r="F24" s="42" t="str">
        <x:f>IF($A24="","",INDEX('ASIGNACION AUTOMATICA'!$J:$J,MATCH($A24,'ASIGNACION AUTOMATICA'!$A:$A,0)))</x:f>
      </x:c>
      <x:c r="G24" s="42" t="str">
        <x:f>IF($A24="","",INDEX('ASIGNACION AUTOMATICA'!$K:$K,MATCH($A24,'ASIGNACION AUTOMATICA'!$A:$A,0)))</x:f>
      </x:c>
      <x:c r="H24" s="42" t="str">
        <x:f>IF($A24="","",INDEX('ASIGNACION AUTOMATICA'!$L:$L,MATCH($A24,'ASIGNACION AUTOMATICA'!$A:$A,0)))</x:f>
      </x:c>
      <x:c r="I24" s="42" t="str">
        <x:f>IF($A24="","","SIN CUPO DISPONIBLE SEGUN ASISTENCIA / RESERVAS")</x:f>
      </x:c>
    </x:row>
    <x:row r="25">
      <x:c r="A25" s="42">
        <x:f>IFERROR(INDEX('ASIGNACION AUTOMATICA'!$A$2:$A$250,AGGREGATE(15,6,(ROW('ASIGNACION AUTOMATICA'!$A$2:$A$250)-ROW('ASIGNACION AUTOMATICA'!$A$2)+1)/('ASIGNACION AUTOMATICA'!$D$2:$D$250="SIN ASIGNAR"),ROWS($A$2:A25))),"")</x:f>
      </x:c>
      <x:c r="B25" s="42" t="str">
        <x:f>IF($A25="","",INDEX('ASIGNACION AUTOMATICA'!$E:$E,MATCH($A25,'ASIGNACION AUTOMATICA'!$A:$A,0)))</x:f>
      </x:c>
      <x:c r="C25" s="42" t="str">
        <x:f>IF($A25="","",INDEX('ASIGNACION AUTOMATICA'!$F:$F,MATCH($A25,'ASIGNACION AUTOMATICA'!$A:$A,0)))</x:f>
      </x:c>
      <x:c r="D25" s="42" t="str">
        <x:f>IF($A25="","",INDEX('ASIGNACION AUTOMATICA'!$G:$G,MATCH($A25,'ASIGNACION AUTOMATICA'!$A:$A,0)))</x:f>
      </x:c>
      <x:c r="E25" s="42" t="str">
        <x:f>IF($A25="","",INDEX('ASIGNACION AUTOMATICA'!$I:$I,MATCH($A25,'ASIGNACION AUTOMATICA'!$A:$A,0)))</x:f>
      </x:c>
      <x:c r="F25" s="42" t="str">
        <x:f>IF($A25="","",INDEX('ASIGNACION AUTOMATICA'!$J:$J,MATCH($A25,'ASIGNACION AUTOMATICA'!$A:$A,0)))</x:f>
      </x:c>
      <x:c r="G25" s="42" t="str">
        <x:f>IF($A25="","",INDEX('ASIGNACION AUTOMATICA'!$K:$K,MATCH($A25,'ASIGNACION AUTOMATICA'!$A:$A,0)))</x:f>
      </x:c>
      <x:c r="H25" s="42" t="str">
        <x:f>IF($A25="","",INDEX('ASIGNACION AUTOMATICA'!$L:$L,MATCH($A25,'ASIGNACION AUTOMATICA'!$A:$A,0)))</x:f>
      </x:c>
      <x:c r="I25" s="42" t="str">
        <x:f>IF($A25="","","SIN CUPO DISPONIBLE SEGUN ASISTENCIA / RESERVAS")</x:f>
      </x:c>
    </x:row>
    <x:row r="26">
      <x:c r="A26" s="42">
        <x:f>IFERROR(INDEX('ASIGNACION AUTOMATICA'!$A$2:$A$250,AGGREGATE(15,6,(ROW('ASIGNACION AUTOMATICA'!$A$2:$A$250)-ROW('ASIGNACION AUTOMATICA'!$A$2)+1)/('ASIGNACION AUTOMATICA'!$D$2:$D$250="SIN ASIGNAR"),ROWS($A$2:A26))),"")</x:f>
      </x:c>
      <x:c r="B26" s="42" t="str">
        <x:f>IF($A26="","",INDEX('ASIGNACION AUTOMATICA'!$E:$E,MATCH($A26,'ASIGNACION AUTOMATICA'!$A:$A,0)))</x:f>
      </x:c>
      <x:c r="C26" s="42" t="str">
        <x:f>IF($A26="","",INDEX('ASIGNACION AUTOMATICA'!$F:$F,MATCH($A26,'ASIGNACION AUTOMATICA'!$A:$A,0)))</x:f>
      </x:c>
      <x:c r="D26" s="42" t="str">
        <x:f>IF($A26="","",INDEX('ASIGNACION AUTOMATICA'!$G:$G,MATCH($A26,'ASIGNACION AUTOMATICA'!$A:$A,0)))</x:f>
      </x:c>
      <x:c r="E26" s="42" t="str">
        <x:f>IF($A26="","",INDEX('ASIGNACION AUTOMATICA'!$I:$I,MATCH($A26,'ASIGNACION AUTOMATICA'!$A:$A,0)))</x:f>
      </x:c>
      <x:c r="F26" s="42" t="str">
        <x:f>IF($A26="","",INDEX('ASIGNACION AUTOMATICA'!$J:$J,MATCH($A26,'ASIGNACION AUTOMATICA'!$A:$A,0)))</x:f>
      </x:c>
      <x:c r="G26" s="42" t="str">
        <x:f>IF($A26="","",INDEX('ASIGNACION AUTOMATICA'!$K:$K,MATCH($A26,'ASIGNACION AUTOMATICA'!$A:$A,0)))</x:f>
      </x:c>
      <x:c r="H26" s="42" t="str">
        <x:f>IF($A26="","",INDEX('ASIGNACION AUTOMATICA'!$L:$L,MATCH($A26,'ASIGNACION AUTOMATICA'!$A:$A,0)))</x:f>
      </x:c>
      <x:c r="I26" s="42" t="str">
        <x:f>IF($A26="","","SIN CUPO DISPONIBLE SEGUN ASISTENCIA / RESERVAS")</x:f>
      </x:c>
    </x:row>
    <x:row r="27">
      <x:c r="A27" s="42">
        <x:f>IFERROR(INDEX('ASIGNACION AUTOMATICA'!$A$2:$A$250,AGGREGATE(15,6,(ROW('ASIGNACION AUTOMATICA'!$A$2:$A$250)-ROW('ASIGNACION AUTOMATICA'!$A$2)+1)/('ASIGNACION AUTOMATICA'!$D$2:$D$250="SIN ASIGNAR"),ROWS($A$2:A27))),"")</x:f>
      </x:c>
      <x:c r="B27" s="42" t="str">
        <x:f>IF($A27="","",INDEX('ASIGNACION AUTOMATICA'!$E:$E,MATCH($A27,'ASIGNACION AUTOMATICA'!$A:$A,0)))</x:f>
      </x:c>
      <x:c r="C27" s="42" t="str">
        <x:f>IF($A27="","",INDEX('ASIGNACION AUTOMATICA'!$F:$F,MATCH($A27,'ASIGNACION AUTOMATICA'!$A:$A,0)))</x:f>
      </x:c>
      <x:c r="D27" s="42" t="str">
        <x:f>IF($A27="","",INDEX('ASIGNACION AUTOMATICA'!$G:$G,MATCH($A27,'ASIGNACION AUTOMATICA'!$A:$A,0)))</x:f>
      </x:c>
      <x:c r="E27" s="42" t="str">
        <x:f>IF($A27="","",INDEX('ASIGNACION AUTOMATICA'!$I:$I,MATCH($A27,'ASIGNACION AUTOMATICA'!$A:$A,0)))</x:f>
      </x:c>
      <x:c r="F27" s="42" t="str">
        <x:f>IF($A27="","",INDEX('ASIGNACION AUTOMATICA'!$J:$J,MATCH($A27,'ASIGNACION AUTOMATICA'!$A:$A,0)))</x:f>
      </x:c>
      <x:c r="G27" s="42" t="str">
        <x:f>IF($A27="","",INDEX('ASIGNACION AUTOMATICA'!$K:$K,MATCH($A27,'ASIGNACION AUTOMATICA'!$A:$A,0)))</x:f>
      </x:c>
      <x:c r="H27" s="42" t="str">
        <x:f>IF($A27="","",INDEX('ASIGNACION AUTOMATICA'!$L:$L,MATCH($A27,'ASIGNACION AUTOMATICA'!$A:$A,0)))</x:f>
      </x:c>
      <x:c r="I27" s="42" t="str">
        <x:f>IF($A27="","","SIN CUPO DISPONIBLE SEGUN ASISTENCIA / RESERVAS")</x:f>
      </x:c>
    </x:row>
    <x:row r="28">
      <x:c r="A28" s="42">
        <x:f>IFERROR(INDEX('ASIGNACION AUTOMATICA'!$A$2:$A$250,AGGREGATE(15,6,(ROW('ASIGNACION AUTOMATICA'!$A$2:$A$250)-ROW('ASIGNACION AUTOMATICA'!$A$2)+1)/('ASIGNACION AUTOMATICA'!$D$2:$D$250="SIN ASIGNAR"),ROWS($A$2:A28))),"")</x:f>
      </x:c>
      <x:c r="B28" s="42" t="str">
        <x:f>IF($A28="","",INDEX('ASIGNACION AUTOMATICA'!$E:$E,MATCH($A28,'ASIGNACION AUTOMATICA'!$A:$A,0)))</x:f>
      </x:c>
      <x:c r="C28" s="42" t="str">
        <x:f>IF($A28="","",INDEX('ASIGNACION AUTOMATICA'!$F:$F,MATCH($A28,'ASIGNACION AUTOMATICA'!$A:$A,0)))</x:f>
      </x:c>
      <x:c r="D28" s="42" t="str">
        <x:f>IF($A28="","",INDEX('ASIGNACION AUTOMATICA'!$G:$G,MATCH($A28,'ASIGNACION AUTOMATICA'!$A:$A,0)))</x:f>
      </x:c>
      <x:c r="E28" s="42" t="str">
        <x:f>IF($A28="","",INDEX('ASIGNACION AUTOMATICA'!$I:$I,MATCH($A28,'ASIGNACION AUTOMATICA'!$A:$A,0)))</x:f>
      </x:c>
      <x:c r="F28" s="42" t="str">
        <x:f>IF($A28="","",INDEX('ASIGNACION AUTOMATICA'!$J:$J,MATCH($A28,'ASIGNACION AUTOMATICA'!$A:$A,0)))</x:f>
      </x:c>
      <x:c r="G28" s="42" t="str">
        <x:f>IF($A28="","",INDEX('ASIGNACION AUTOMATICA'!$K:$K,MATCH($A28,'ASIGNACION AUTOMATICA'!$A:$A,0)))</x:f>
      </x:c>
      <x:c r="H28" s="42" t="str">
        <x:f>IF($A28="","",INDEX('ASIGNACION AUTOMATICA'!$L:$L,MATCH($A28,'ASIGNACION AUTOMATICA'!$A:$A,0)))</x:f>
      </x:c>
      <x:c r="I28" s="42" t="str">
        <x:f>IF($A28="","","SIN CUPO DISPONIBLE SEGUN ASISTENCIA / RESERVAS")</x:f>
      </x:c>
    </x:row>
    <x:row r="29">
      <x:c r="A29" s="42">
        <x:f>IFERROR(INDEX('ASIGNACION AUTOMATICA'!$A$2:$A$250,AGGREGATE(15,6,(ROW('ASIGNACION AUTOMATICA'!$A$2:$A$250)-ROW('ASIGNACION AUTOMATICA'!$A$2)+1)/('ASIGNACION AUTOMATICA'!$D$2:$D$250="SIN ASIGNAR"),ROWS($A$2:A29))),"")</x:f>
      </x:c>
      <x:c r="B29" s="42" t="str">
        <x:f>IF($A29="","",INDEX('ASIGNACION AUTOMATICA'!$E:$E,MATCH($A29,'ASIGNACION AUTOMATICA'!$A:$A,0)))</x:f>
      </x:c>
      <x:c r="C29" s="42" t="str">
        <x:f>IF($A29="","",INDEX('ASIGNACION AUTOMATICA'!$F:$F,MATCH($A29,'ASIGNACION AUTOMATICA'!$A:$A,0)))</x:f>
      </x:c>
      <x:c r="D29" s="42" t="str">
        <x:f>IF($A29="","",INDEX('ASIGNACION AUTOMATICA'!$G:$G,MATCH($A29,'ASIGNACION AUTOMATICA'!$A:$A,0)))</x:f>
      </x:c>
      <x:c r="E29" s="42" t="str">
        <x:f>IF($A29="","",INDEX('ASIGNACION AUTOMATICA'!$I:$I,MATCH($A29,'ASIGNACION AUTOMATICA'!$A:$A,0)))</x:f>
      </x:c>
      <x:c r="F29" s="42" t="str">
        <x:f>IF($A29="","",INDEX('ASIGNACION AUTOMATICA'!$J:$J,MATCH($A29,'ASIGNACION AUTOMATICA'!$A:$A,0)))</x:f>
      </x:c>
      <x:c r="G29" s="42" t="str">
        <x:f>IF($A29="","",INDEX('ASIGNACION AUTOMATICA'!$K:$K,MATCH($A29,'ASIGNACION AUTOMATICA'!$A:$A,0)))</x:f>
      </x:c>
      <x:c r="H29" s="42" t="str">
        <x:f>IF($A29="","",INDEX('ASIGNACION AUTOMATICA'!$L:$L,MATCH($A29,'ASIGNACION AUTOMATICA'!$A:$A,0)))</x:f>
      </x:c>
      <x:c r="I29" s="42" t="str">
        <x:f>IF($A29="","","SIN CUPO DISPONIBLE SEGUN ASISTENCIA / RESERVAS")</x:f>
      </x:c>
    </x:row>
    <x:row r="30">
      <x:c r="A30" s="42">
        <x:f>IFERROR(INDEX('ASIGNACION AUTOMATICA'!$A$2:$A$250,AGGREGATE(15,6,(ROW('ASIGNACION AUTOMATICA'!$A$2:$A$250)-ROW('ASIGNACION AUTOMATICA'!$A$2)+1)/('ASIGNACION AUTOMATICA'!$D$2:$D$250="SIN ASIGNAR"),ROWS($A$2:A30))),"")</x:f>
      </x:c>
      <x:c r="B30" s="42" t="str">
        <x:f>IF($A30="","",INDEX('ASIGNACION AUTOMATICA'!$E:$E,MATCH($A30,'ASIGNACION AUTOMATICA'!$A:$A,0)))</x:f>
      </x:c>
      <x:c r="C30" s="42" t="str">
        <x:f>IF($A30="","",INDEX('ASIGNACION AUTOMATICA'!$F:$F,MATCH($A30,'ASIGNACION AUTOMATICA'!$A:$A,0)))</x:f>
      </x:c>
      <x:c r="D30" s="42" t="str">
        <x:f>IF($A30="","",INDEX('ASIGNACION AUTOMATICA'!$G:$G,MATCH($A30,'ASIGNACION AUTOMATICA'!$A:$A,0)))</x:f>
      </x:c>
      <x:c r="E30" s="42" t="str">
        <x:f>IF($A30="","",INDEX('ASIGNACION AUTOMATICA'!$I:$I,MATCH($A30,'ASIGNACION AUTOMATICA'!$A:$A,0)))</x:f>
      </x:c>
      <x:c r="F30" s="42" t="str">
        <x:f>IF($A30="","",INDEX('ASIGNACION AUTOMATICA'!$J:$J,MATCH($A30,'ASIGNACION AUTOMATICA'!$A:$A,0)))</x:f>
      </x:c>
      <x:c r="G30" s="42" t="str">
        <x:f>IF($A30="","",INDEX('ASIGNACION AUTOMATICA'!$K:$K,MATCH($A30,'ASIGNACION AUTOMATICA'!$A:$A,0)))</x:f>
      </x:c>
      <x:c r="H30" s="42" t="str">
        <x:f>IF($A30="","",INDEX('ASIGNACION AUTOMATICA'!$L:$L,MATCH($A30,'ASIGNACION AUTOMATICA'!$A:$A,0)))</x:f>
      </x:c>
      <x:c r="I30" s="42" t="str">
        <x:f>IF($A30="","","SIN CUPO DISPONIBLE SEGUN ASISTENCIA / RESERVAS")</x:f>
      </x:c>
    </x:row>
    <x:row r="31">
      <x:c r="A31" s="42">
        <x:f>IFERROR(INDEX('ASIGNACION AUTOMATICA'!$A$2:$A$250,AGGREGATE(15,6,(ROW('ASIGNACION AUTOMATICA'!$A$2:$A$250)-ROW('ASIGNACION AUTOMATICA'!$A$2)+1)/('ASIGNACION AUTOMATICA'!$D$2:$D$250="SIN ASIGNAR"),ROWS($A$2:A31))),"")</x:f>
      </x:c>
      <x:c r="B31" s="42" t="str">
        <x:f>IF($A31="","",INDEX('ASIGNACION AUTOMATICA'!$E:$E,MATCH($A31,'ASIGNACION AUTOMATICA'!$A:$A,0)))</x:f>
      </x:c>
      <x:c r="C31" s="42" t="str">
        <x:f>IF($A31="","",INDEX('ASIGNACION AUTOMATICA'!$F:$F,MATCH($A31,'ASIGNACION AUTOMATICA'!$A:$A,0)))</x:f>
      </x:c>
      <x:c r="D31" s="42" t="str">
        <x:f>IF($A31="","",INDEX('ASIGNACION AUTOMATICA'!$G:$G,MATCH($A31,'ASIGNACION AUTOMATICA'!$A:$A,0)))</x:f>
      </x:c>
      <x:c r="E31" s="42" t="str">
        <x:f>IF($A31="","",INDEX('ASIGNACION AUTOMATICA'!$I:$I,MATCH($A31,'ASIGNACION AUTOMATICA'!$A:$A,0)))</x:f>
      </x:c>
      <x:c r="F31" s="42" t="str">
        <x:f>IF($A31="","",INDEX('ASIGNACION AUTOMATICA'!$J:$J,MATCH($A31,'ASIGNACION AUTOMATICA'!$A:$A,0)))</x:f>
      </x:c>
      <x:c r="G31" s="42" t="str">
        <x:f>IF($A31="","",INDEX('ASIGNACION AUTOMATICA'!$K:$K,MATCH($A31,'ASIGNACION AUTOMATICA'!$A:$A,0)))</x:f>
      </x:c>
      <x:c r="H31" s="42" t="str">
        <x:f>IF($A31="","",INDEX('ASIGNACION AUTOMATICA'!$L:$L,MATCH($A31,'ASIGNACION AUTOMATICA'!$A:$A,0)))</x:f>
      </x:c>
      <x:c r="I31" s="42" t="str">
        <x:f>IF($A31="","","SIN CUPO DISPONIBLE SEGUN ASISTENCIA / RESERVAS")</x:f>
      </x:c>
    </x:row>
    <x:row r="32">
      <x:c r="A32" s="42">
        <x:f>IFERROR(INDEX('ASIGNACION AUTOMATICA'!$A$2:$A$250,AGGREGATE(15,6,(ROW('ASIGNACION AUTOMATICA'!$A$2:$A$250)-ROW('ASIGNACION AUTOMATICA'!$A$2)+1)/('ASIGNACION AUTOMATICA'!$D$2:$D$250="SIN ASIGNAR"),ROWS($A$2:A32))),"")</x:f>
      </x:c>
      <x:c r="B32" s="42" t="str">
        <x:f>IF($A32="","",INDEX('ASIGNACION AUTOMATICA'!$E:$E,MATCH($A32,'ASIGNACION AUTOMATICA'!$A:$A,0)))</x:f>
      </x:c>
      <x:c r="C32" s="42" t="str">
        <x:f>IF($A32="","",INDEX('ASIGNACION AUTOMATICA'!$F:$F,MATCH($A32,'ASIGNACION AUTOMATICA'!$A:$A,0)))</x:f>
      </x:c>
      <x:c r="D32" s="42" t="str">
        <x:f>IF($A32="","",INDEX('ASIGNACION AUTOMATICA'!$G:$G,MATCH($A32,'ASIGNACION AUTOMATICA'!$A:$A,0)))</x:f>
      </x:c>
      <x:c r="E32" s="42" t="str">
        <x:f>IF($A32="","",INDEX('ASIGNACION AUTOMATICA'!$I:$I,MATCH($A32,'ASIGNACION AUTOMATICA'!$A:$A,0)))</x:f>
      </x:c>
      <x:c r="F32" s="42" t="str">
        <x:f>IF($A32="","",INDEX('ASIGNACION AUTOMATICA'!$J:$J,MATCH($A32,'ASIGNACION AUTOMATICA'!$A:$A,0)))</x:f>
      </x:c>
      <x:c r="G32" s="42" t="str">
        <x:f>IF($A32="","",INDEX('ASIGNACION AUTOMATICA'!$K:$K,MATCH($A32,'ASIGNACION AUTOMATICA'!$A:$A,0)))</x:f>
      </x:c>
      <x:c r="H32" s="42" t="str">
        <x:f>IF($A32="","",INDEX('ASIGNACION AUTOMATICA'!$L:$L,MATCH($A32,'ASIGNACION AUTOMATICA'!$A:$A,0)))</x:f>
      </x:c>
      <x:c r="I32" s="42" t="str">
        <x:f>IF($A32="","","SIN CUPO DISPONIBLE SEGUN ASISTENCIA / RESERVAS")</x:f>
      </x:c>
    </x:row>
    <x:row r="33">
      <x:c r="A33" s="42">
        <x:f>IFERROR(INDEX('ASIGNACION AUTOMATICA'!$A$2:$A$250,AGGREGATE(15,6,(ROW('ASIGNACION AUTOMATICA'!$A$2:$A$250)-ROW('ASIGNACION AUTOMATICA'!$A$2)+1)/('ASIGNACION AUTOMATICA'!$D$2:$D$250="SIN ASIGNAR"),ROWS($A$2:A33))),"")</x:f>
      </x:c>
      <x:c r="B33" s="42" t="str">
        <x:f>IF($A33="","",INDEX('ASIGNACION AUTOMATICA'!$E:$E,MATCH($A33,'ASIGNACION AUTOMATICA'!$A:$A,0)))</x:f>
      </x:c>
      <x:c r="C33" s="42" t="str">
        <x:f>IF($A33="","",INDEX('ASIGNACION AUTOMATICA'!$F:$F,MATCH($A33,'ASIGNACION AUTOMATICA'!$A:$A,0)))</x:f>
      </x:c>
      <x:c r="D33" s="42" t="str">
        <x:f>IF($A33="","",INDEX('ASIGNACION AUTOMATICA'!$G:$G,MATCH($A33,'ASIGNACION AUTOMATICA'!$A:$A,0)))</x:f>
      </x:c>
      <x:c r="E33" s="42" t="str">
        <x:f>IF($A33="","",INDEX('ASIGNACION AUTOMATICA'!$I:$I,MATCH($A33,'ASIGNACION AUTOMATICA'!$A:$A,0)))</x:f>
      </x:c>
      <x:c r="F33" s="42" t="str">
        <x:f>IF($A33="","",INDEX('ASIGNACION AUTOMATICA'!$J:$J,MATCH($A33,'ASIGNACION AUTOMATICA'!$A:$A,0)))</x:f>
      </x:c>
      <x:c r="G33" s="42" t="str">
        <x:f>IF($A33="","",INDEX('ASIGNACION AUTOMATICA'!$K:$K,MATCH($A33,'ASIGNACION AUTOMATICA'!$A:$A,0)))</x:f>
      </x:c>
      <x:c r="H33" s="42" t="str">
        <x:f>IF($A33="","",INDEX('ASIGNACION AUTOMATICA'!$L:$L,MATCH($A33,'ASIGNACION AUTOMATICA'!$A:$A,0)))</x:f>
      </x:c>
      <x:c r="I33" s="42" t="str">
        <x:f>IF($A33="","","SIN CUPO DISPONIBLE SEGUN ASISTENCIA / RESERVAS")</x:f>
      </x:c>
    </x:row>
    <x:row r="34">
      <x:c r="A34" s="42">
        <x:f>IFERROR(INDEX('ASIGNACION AUTOMATICA'!$A$2:$A$250,AGGREGATE(15,6,(ROW('ASIGNACION AUTOMATICA'!$A$2:$A$250)-ROW('ASIGNACION AUTOMATICA'!$A$2)+1)/('ASIGNACION AUTOMATICA'!$D$2:$D$250="SIN ASIGNAR"),ROWS($A$2:A34))),"")</x:f>
      </x:c>
      <x:c r="B34" s="42" t="str">
        <x:f>IF($A34="","",INDEX('ASIGNACION AUTOMATICA'!$E:$E,MATCH($A34,'ASIGNACION AUTOMATICA'!$A:$A,0)))</x:f>
      </x:c>
      <x:c r="C34" s="42" t="str">
        <x:f>IF($A34="","",INDEX('ASIGNACION AUTOMATICA'!$F:$F,MATCH($A34,'ASIGNACION AUTOMATICA'!$A:$A,0)))</x:f>
      </x:c>
      <x:c r="D34" s="42" t="str">
        <x:f>IF($A34="","",INDEX('ASIGNACION AUTOMATICA'!$G:$G,MATCH($A34,'ASIGNACION AUTOMATICA'!$A:$A,0)))</x:f>
      </x:c>
      <x:c r="E34" s="42" t="str">
        <x:f>IF($A34="","",INDEX('ASIGNACION AUTOMATICA'!$I:$I,MATCH($A34,'ASIGNACION AUTOMATICA'!$A:$A,0)))</x:f>
      </x:c>
      <x:c r="F34" s="42" t="str">
        <x:f>IF($A34="","",INDEX('ASIGNACION AUTOMATICA'!$J:$J,MATCH($A34,'ASIGNACION AUTOMATICA'!$A:$A,0)))</x:f>
      </x:c>
      <x:c r="G34" s="42" t="str">
        <x:f>IF($A34="","",INDEX('ASIGNACION AUTOMATICA'!$K:$K,MATCH($A34,'ASIGNACION AUTOMATICA'!$A:$A,0)))</x:f>
      </x:c>
      <x:c r="H34" s="42" t="str">
        <x:f>IF($A34="","",INDEX('ASIGNACION AUTOMATICA'!$L:$L,MATCH($A34,'ASIGNACION AUTOMATICA'!$A:$A,0)))</x:f>
      </x:c>
      <x:c r="I34" s="42" t="str">
        <x:f>IF($A34="","","SIN CUPO DISPONIBLE SEGUN ASISTENCIA / RESERVAS")</x:f>
      </x:c>
    </x:row>
    <x:row r="35">
      <x:c r="A35" s="42">
        <x:f>IFERROR(INDEX('ASIGNACION AUTOMATICA'!$A$2:$A$250,AGGREGATE(15,6,(ROW('ASIGNACION AUTOMATICA'!$A$2:$A$250)-ROW('ASIGNACION AUTOMATICA'!$A$2)+1)/('ASIGNACION AUTOMATICA'!$D$2:$D$250="SIN ASIGNAR"),ROWS($A$2:A35))),"")</x:f>
      </x:c>
      <x:c r="B35" s="42" t="str">
        <x:f>IF($A35="","",INDEX('ASIGNACION AUTOMATICA'!$E:$E,MATCH($A35,'ASIGNACION AUTOMATICA'!$A:$A,0)))</x:f>
      </x:c>
      <x:c r="C35" s="42" t="str">
        <x:f>IF($A35="","",INDEX('ASIGNACION AUTOMATICA'!$F:$F,MATCH($A35,'ASIGNACION AUTOMATICA'!$A:$A,0)))</x:f>
      </x:c>
      <x:c r="D35" s="42" t="str">
        <x:f>IF($A35="","",INDEX('ASIGNACION AUTOMATICA'!$G:$G,MATCH($A35,'ASIGNACION AUTOMATICA'!$A:$A,0)))</x:f>
      </x:c>
      <x:c r="E35" s="42" t="str">
        <x:f>IF($A35="","",INDEX('ASIGNACION AUTOMATICA'!$I:$I,MATCH($A35,'ASIGNACION AUTOMATICA'!$A:$A,0)))</x:f>
      </x:c>
      <x:c r="F35" s="42" t="str">
        <x:f>IF($A35="","",INDEX('ASIGNACION AUTOMATICA'!$J:$J,MATCH($A35,'ASIGNACION AUTOMATICA'!$A:$A,0)))</x:f>
      </x:c>
      <x:c r="G35" s="42" t="str">
        <x:f>IF($A35="","",INDEX('ASIGNACION AUTOMATICA'!$K:$K,MATCH($A35,'ASIGNACION AUTOMATICA'!$A:$A,0)))</x:f>
      </x:c>
      <x:c r="H35" s="42" t="str">
        <x:f>IF($A35="","",INDEX('ASIGNACION AUTOMATICA'!$L:$L,MATCH($A35,'ASIGNACION AUTOMATICA'!$A:$A,0)))</x:f>
      </x:c>
      <x:c r="I35" s="42" t="str">
        <x:f>IF($A35="","","SIN CUPO DISPONIBLE SEGUN ASISTENCIA / RESERVAS")</x:f>
      </x:c>
    </x:row>
    <x:row r="36">
      <x:c r="A36" s="42">
        <x:f>IFERROR(INDEX('ASIGNACION AUTOMATICA'!$A$2:$A$250,AGGREGATE(15,6,(ROW('ASIGNACION AUTOMATICA'!$A$2:$A$250)-ROW('ASIGNACION AUTOMATICA'!$A$2)+1)/('ASIGNACION AUTOMATICA'!$D$2:$D$250="SIN ASIGNAR"),ROWS($A$2:A36))),"")</x:f>
      </x:c>
      <x:c r="B36" s="42" t="str">
        <x:f>IF($A36="","",INDEX('ASIGNACION AUTOMATICA'!$E:$E,MATCH($A36,'ASIGNACION AUTOMATICA'!$A:$A,0)))</x:f>
      </x:c>
      <x:c r="C36" s="42" t="str">
        <x:f>IF($A36="","",INDEX('ASIGNACION AUTOMATICA'!$F:$F,MATCH($A36,'ASIGNACION AUTOMATICA'!$A:$A,0)))</x:f>
      </x:c>
      <x:c r="D36" s="42" t="str">
        <x:f>IF($A36="","",INDEX('ASIGNACION AUTOMATICA'!$G:$G,MATCH($A36,'ASIGNACION AUTOMATICA'!$A:$A,0)))</x:f>
      </x:c>
      <x:c r="E36" s="42" t="str">
        <x:f>IF($A36="","",INDEX('ASIGNACION AUTOMATICA'!$I:$I,MATCH($A36,'ASIGNACION AUTOMATICA'!$A:$A,0)))</x:f>
      </x:c>
      <x:c r="F36" s="42" t="str">
        <x:f>IF($A36="","",INDEX('ASIGNACION AUTOMATICA'!$J:$J,MATCH($A36,'ASIGNACION AUTOMATICA'!$A:$A,0)))</x:f>
      </x:c>
      <x:c r="G36" s="42" t="str">
        <x:f>IF($A36="","",INDEX('ASIGNACION AUTOMATICA'!$K:$K,MATCH($A36,'ASIGNACION AUTOMATICA'!$A:$A,0)))</x:f>
      </x:c>
      <x:c r="H36" s="42" t="str">
        <x:f>IF($A36="","",INDEX('ASIGNACION AUTOMATICA'!$L:$L,MATCH($A36,'ASIGNACION AUTOMATICA'!$A:$A,0)))</x:f>
      </x:c>
      <x:c r="I36" s="42" t="str">
        <x:f>IF($A36="","","SIN CUPO DISPONIBLE SEGUN ASISTENCIA / RESERVAS")</x:f>
      </x:c>
    </x:row>
    <x:row r="37">
      <x:c r="A37" s="42">
        <x:f>IFERROR(INDEX('ASIGNACION AUTOMATICA'!$A$2:$A$250,AGGREGATE(15,6,(ROW('ASIGNACION AUTOMATICA'!$A$2:$A$250)-ROW('ASIGNACION AUTOMATICA'!$A$2)+1)/('ASIGNACION AUTOMATICA'!$D$2:$D$250="SIN ASIGNAR"),ROWS($A$2:A37))),"")</x:f>
      </x:c>
      <x:c r="B37" s="42" t="str">
        <x:f>IF($A37="","",INDEX('ASIGNACION AUTOMATICA'!$E:$E,MATCH($A37,'ASIGNACION AUTOMATICA'!$A:$A,0)))</x:f>
      </x:c>
      <x:c r="C37" s="42" t="str">
        <x:f>IF($A37="","",INDEX('ASIGNACION AUTOMATICA'!$F:$F,MATCH($A37,'ASIGNACION AUTOMATICA'!$A:$A,0)))</x:f>
      </x:c>
      <x:c r="D37" s="42" t="str">
        <x:f>IF($A37="","",INDEX('ASIGNACION AUTOMATICA'!$G:$G,MATCH($A37,'ASIGNACION AUTOMATICA'!$A:$A,0)))</x:f>
      </x:c>
      <x:c r="E37" s="42" t="str">
        <x:f>IF($A37="","",INDEX('ASIGNACION AUTOMATICA'!$I:$I,MATCH($A37,'ASIGNACION AUTOMATICA'!$A:$A,0)))</x:f>
      </x:c>
      <x:c r="F37" s="42" t="str">
        <x:f>IF($A37="","",INDEX('ASIGNACION AUTOMATICA'!$J:$J,MATCH($A37,'ASIGNACION AUTOMATICA'!$A:$A,0)))</x:f>
      </x:c>
      <x:c r="G37" s="42" t="str">
        <x:f>IF($A37="","",INDEX('ASIGNACION AUTOMATICA'!$K:$K,MATCH($A37,'ASIGNACION AUTOMATICA'!$A:$A,0)))</x:f>
      </x:c>
      <x:c r="H37" s="42" t="str">
        <x:f>IF($A37="","",INDEX('ASIGNACION AUTOMATICA'!$L:$L,MATCH($A37,'ASIGNACION AUTOMATICA'!$A:$A,0)))</x:f>
      </x:c>
      <x:c r="I37" s="42" t="str">
        <x:f>IF($A37="","","SIN CUPO DISPONIBLE SEGUN ASISTENCIA / RESERVAS")</x:f>
      </x:c>
    </x:row>
    <x:row r="38">
      <x:c r="A38" s="42">
        <x:f>IFERROR(INDEX('ASIGNACION AUTOMATICA'!$A$2:$A$250,AGGREGATE(15,6,(ROW('ASIGNACION AUTOMATICA'!$A$2:$A$250)-ROW('ASIGNACION AUTOMATICA'!$A$2)+1)/('ASIGNACION AUTOMATICA'!$D$2:$D$250="SIN ASIGNAR"),ROWS($A$2:A38))),"")</x:f>
      </x:c>
      <x:c r="B38" s="42" t="str">
        <x:f>IF($A38="","",INDEX('ASIGNACION AUTOMATICA'!$E:$E,MATCH($A38,'ASIGNACION AUTOMATICA'!$A:$A,0)))</x:f>
      </x:c>
      <x:c r="C38" s="42" t="str">
        <x:f>IF($A38="","",INDEX('ASIGNACION AUTOMATICA'!$F:$F,MATCH($A38,'ASIGNACION AUTOMATICA'!$A:$A,0)))</x:f>
      </x:c>
      <x:c r="D38" s="42" t="str">
        <x:f>IF($A38="","",INDEX('ASIGNACION AUTOMATICA'!$G:$G,MATCH($A38,'ASIGNACION AUTOMATICA'!$A:$A,0)))</x:f>
      </x:c>
      <x:c r="E38" s="42" t="str">
        <x:f>IF($A38="","",INDEX('ASIGNACION AUTOMATICA'!$I:$I,MATCH($A38,'ASIGNACION AUTOMATICA'!$A:$A,0)))</x:f>
      </x:c>
      <x:c r="F38" s="42" t="str">
        <x:f>IF($A38="","",INDEX('ASIGNACION AUTOMATICA'!$J:$J,MATCH($A38,'ASIGNACION AUTOMATICA'!$A:$A,0)))</x:f>
      </x:c>
      <x:c r="G38" s="42" t="str">
        <x:f>IF($A38="","",INDEX('ASIGNACION AUTOMATICA'!$K:$K,MATCH($A38,'ASIGNACION AUTOMATICA'!$A:$A,0)))</x:f>
      </x:c>
      <x:c r="H38" s="42" t="str">
        <x:f>IF($A38="","",INDEX('ASIGNACION AUTOMATICA'!$L:$L,MATCH($A38,'ASIGNACION AUTOMATICA'!$A:$A,0)))</x:f>
      </x:c>
      <x:c r="I38" s="42" t="str">
        <x:f>IF($A38="","","SIN CUPO DISPONIBLE SEGUN ASISTENCIA / RESERVAS")</x:f>
      </x:c>
    </x:row>
    <x:row r="39">
      <x:c r="A39" s="42">
        <x:f>IFERROR(INDEX('ASIGNACION AUTOMATICA'!$A$2:$A$250,AGGREGATE(15,6,(ROW('ASIGNACION AUTOMATICA'!$A$2:$A$250)-ROW('ASIGNACION AUTOMATICA'!$A$2)+1)/('ASIGNACION AUTOMATICA'!$D$2:$D$250="SIN ASIGNAR"),ROWS($A$2:A39))),"")</x:f>
      </x:c>
      <x:c r="B39" s="42" t="str">
        <x:f>IF($A39="","",INDEX('ASIGNACION AUTOMATICA'!$E:$E,MATCH($A39,'ASIGNACION AUTOMATICA'!$A:$A,0)))</x:f>
      </x:c>
      <x:c r="C39" s="42" t="str">
        <x:f>IF($A39="","",INDEX('ASIGNACION AUTOMATICA'!$F:$F,MATCH($A39,'ASIGNACION AUTOMATICA'!$A:$A,0)))</x:f>
      </x:c>
      <x:c r="D39" s="42" t="str">
        <x:f>IF($A39="","",INDEX('ASIGNACION AUTOMATICA'!$G:$G,MATCH($A39,'ASIGNACION AUTOMATICA'!$A:$A,0)))</x:f>
      </x:c>
      <x:c r="E39" s="42" t="str">
        <x:f>IF($A39="","",INDEX('ASIGNACION AUTOMATICA'!$I:$I,MATCH($A39,'ASIGNACION AUTOMATICA'!$A:$A,0)))</x:f>
      </x:c>
      <x:c r="F39" s="42" t="str">
        <x:f>IF($A39="","",INDEX('ASIGNACION AUTOMATICA'!$J:$J,MATCH($A39,'ASIGNACION AUTOMATICA'!$A:$A,0)))</x:f>
      </x:c>
      <x:c r="G39" s="42" t="str">
        <x:f>IF($A39="","",INDEX('ASIGNACION AUTOMATICA'!$K:$K,MATCH($A39,'ASIGNACION AUTOMATICA'!$A:$A,0)))</x:f>
      </x:c>
      <x:c r="H39" s="42" t="str">
        <x:f>IF($A39="","",INDEX('ASIGNACION AUTOMATICA'!$L:$L,MATCH($A39,'ASIGNACION AUTOMATICA'!$A:$A,0)))</x:f>
      </x:c>
      <x:c r="I39" s="42" t="str">
        <x:f>IF($A39="","","SIN CUPO DISPONIBLE SEGUN ASISTENCIA / RESERVAS")</x:f>
      </x:c>
    </x:row>
    <x:row r="40">
      <x:c r="A40" s="42">
        <x:f>IFERROR(INDEX('ASIGNACION AUTOMATICA'!$A$2:$A$250,AGGREGATE(15,6,(ROW('ASIGNACION AUTOMATICA'!$A$2:$A$250)-ROW('ASIGNACION AUTOMATICA'!$A$2)+1)/('ASIGNACION AUTOMATICA'!$D$2:$D$250="SIN ASIGNAR"),ROWS($A$2:A40))),"")</x:f>
      </x:c>
      <x:c r="B40" s="42" t="str">
        <x:f>IF($A40="","",INDEX('ASIGNACION AUTOMATICA'!$E:$E,MATCH($A40,'ASIGNACION AUTOMATICA'!$A:$A,0)))</x:f>
      </x:c>
      <x:c r="C40" s="42" t="str">
        <x:f>IF($A40="","",INDEX('ASIGNACION AUTOMATICA'!$F:$F,MATCH($A40,'ASIGNACION AUTOMATICA'!$A:$A,0)))</x:f>
      </x:c>
      <x:c r="D40" s="42" t="str">
        <x:f>IF($A40="","",INDEX('ASIGNACION AUTOMATICA'!$G:$G,MATCH($A40,'ASIGNACION AUTOMATICA'!$A:$A,0)))</x:f>
      </x:c>
      <x:c r="E40" s="42" t="str">
        <x:f>IF($A40="","",INDEX('ASIGNACION AUTOMATICA'!$I:$I,MATCH($A40,'ASIGNACION AUTOMATICA'!$A:$A,0)))</x:f>
      </x:c>
      <x:c r="F40" s="42" t="str">
        <x:f>IF($A40="","",INDEX('ASIGNACION AUTOMATICA'!$J:$J,MATCH($A40,'ASIGNACION AUTOMATICA'!$A:$A,0)))</x:f>
      </x:c>
      <x:c r="G40" s="42" t="str">
        <x:f>IF($A40="","",INDEX('ASIGNACION AUTOMATICA'!$K:$K,MATCH($A40,'ASIGNACION AUTOMATICA'!$A:$A,0)))</x:f>
      </x:c>
      <x:c r="H40" s="42" t="str">
        <x:f>IF($A40="","",INDEX('ASIGNACION AUTOMATICA'!$L:$L,MATCH($A40,'ASIGNACION AUTOMATICA'!$A:$A,0)))</x:f>
      </x:c>
      <x:c r="I40" s="42" t="str">
        <x:f>IF($A40="","","SIN CUPO DISPONIBLE SEGUN ASISTENCIA / RESERVAS")</x:f>
      </x:c>
    </x:row>
    <x:row r="41">
      <x:c r="A41" s="42">
        <x:f>IFERROR(INDEX('ASIGNACION AUTOMATICA'!$A$2:$A$250,AGGREGATE(15,6,(ROW('ASIGNACION AUTOMATICA'!$A$2:$A$250)-ROW('ASIGNACION AUTOMATICA'!$A$2)+1)/('ASIGNACION AUTOMATICA'!$D$2:$D$250="SIN ASIGNAR"),ROWS($A$2:A41))),"")</x:f>
      </x:c>
      <x:c r="B41" s="42" t="str">
        <x:f>IF($A41="","",INDEX('ASIGNACION AUTOMATICA'!$E:$E,MATCH($A41,'ASIGNACION AUTOMATICA'!$A:$A,0)))</x:f>
      </x:c>
      <x:c r="C41" s="42" t="str">
        <x:f>IF($A41="","",INDEX('ASIGNACION AUTOMATICA'!$F:$F,MATCH($A41,'ASIGNACION AUTOMATICA'!$A:$A,0)))</x:f>
      </x:c>
      <x:c r="D41" s="42" t="str">
        <x:f>IF($A41="","",INDEX('ASIGNACION AUTOMATICA'!$G:$G,MATCH($A41,'ASIGNACION AUTOMATICA'!$A:$A,0)))</x:f>
      </x:c>
      <x:c r="E41" s="42" t="str">
        <x:f>IF($A41="","",INDEX('ASIGNACION AUTOMATICA'!$I:$I,MATCH($A41,'ASIGNACION AUTOMATICA'!$A:$A,0)))</x:f>
      </x:c>
      <x:c r="F41" s="42" t="str">
        <x:f>IF($A41="","",INDEX('ASIGNACION AUTOMATICA'!$J:$J,MATCH($A41,'ASIGNACION AUTOMATICA'!$A:$A,0)))</x:f>
      </x:c>
      <x:c r="G41" s="42" t="str">
        <x:f>IF($A41="","",INDEX('ASIGNACION AUTOMATICA'!$K:$K,MATCH($A41,'ASIGNACION AUTOMATICA'!$A:$A,0)))</x:f>
      </x:c>
      <x:c r="H41" s="42" t="str">
        <x:f>IF($A41="","",INDEX('ASIGNACION AUTOMATICA'!$L:$L,MATCH($A41,'ASIGNACION AUTOMATICA'!$A:$A,0)))</x:f>
      </x:c>
      <x:c r="I41" s="42" t="str">
        <x:f>IF($A41="","","SIN CUPO DISPONIBLE SEGUN ASISTENCIA / RESERVAS")</x:f>
      </x:c>
    </x:row>
    <x:row r="42">
      <x:c r="A42" s="42">
        <x:f>IFERROR(INDEX('ASIGNACION AUTOMATICA'!$A$2:$A$250,AGGREGATE(15,6,(ROW('ASIGNACION AUTOMATICA'!$A$2:$A$250)-ROW('ASIGNACION AUTOMATICA'!$A$2)+1)/('ASIGNACION AUTOMATICA'!$D$2:$D$250="SIN ASIGNAR"),ROWS($A$2:A42))),"")</x:f>
      </x:c>
      <x:c r="B42" s="42" t="str">
        <x:f>IF($A42="","",INDEX('ASIGNACION AUTOMATICA'!$E:$E,MATCH($A42,'ASIGNACION AUTOMATICA'!$A:$A,0)))</x:f>
      </x:c>
      <x:c r="C42" s="42" t="str">
        <x:f>IF($A42="","",INDEX('ASIGNACION AUTOMATICA'!$F:$F,MATCH($A42,'ASIGNACION AUTOMATICA'!$A:$A,0)))</x:f>
      </x:c>
      <x:c r="D42" s="42" t="str">
        <x:f>IF($A42="","",INDEX('ASIGNACION AUTOMATICA'!$G:$G,MATCH($A42,'ASIGNACION AUTOMATICA'!$A:$A,0)))</x:f>
      </x:c>
      <x:c r="E42" s="42" t="str">
        <x:f>IF($A42="","",INDEX('ASIGNACION AUTOMATICA'!$I:$I,MATCH($A42,'ASIGNACION AUTOMATICA'!$A:$A,0)))</x:f>
      </x:c>
      <x:c r="F42" s="42" t="str">
        <x:f>IF($A42="","",INDEX('ASIGNACION AUTOMATICA'!$J:$J,MATCH($A42,'ASIGNACION AUTOMATICA'!$A:$A,0)))</x:f>
      </x:c>
      <x:c r="G42" s="42" t="str">
        <x:f>IF($A42="","",INDEX('ASIGNACION AUTOMATICA'!$K:$K,MATCH($A42,'ASIGNACION AUTOMATICA'!$A:$A,0)))</x:f>
      </x:c>
      <x:c r="H42" s="42" t="str">
        <x:f>IF($A42="","",INDEX('ASIGNACION AUTOMATICA'!$L:$L,MATCH($A42,'ASIGNACION AUTOMATICA'!$A:$A,0)))</x:f>
      </x:c>
      <x:c r="I42" s="42" t="str">
        <x:f>IF($A42="","","SIN CUPO DISPONIBLE SEGUN ASISTENCIA / RESERVAS")</x:f>
      </x:c>
    </x:row>
    <x:row r="43">
      <x:c r="A43" s="42">
        <x:f>IFERROR(INDEX('ASIGNACION AUTOMATICA'!$A$2:$A$250,AGGREGATE(15,6,(ROW('ASIGNACION AUTOMATICA'!$A$2:$A$250)-ROW('ASIGNACION AUTOMATICA'!$A$2)+1)/('ASIGNACION AUTOMATICA'!$D$2:$D$250="SIN ASIGNAR"),ROWS($A$2:A43))),"")</x:f>
      </x:c>
      <x:c r="B43" s="42" t="str">
        <x:f>IF($A43="","",INDEX('ASIGNACION AUTOMATICA'!$E:$E,MATCH($A43,'ASIGNACION AUTOMATICA'!$A:$A,0)))</x:f>
      </x:c>
      <x:c r="C43" s="42" t="str">
        <x:f>IF($A43="","",INDEX('ASIGNACION AUTOMATICA'!$F:$F,MATCH($A43,'ASIGNACION AUTOMATICA'!$A:$A,0)))</x:f>
      </x:c>
      <x:c r="D43" s="42" t="str">
        <x:f>IF($A43="","",INDEX('ASIGNACION AUTOMATICA'!$G:$G,MATCH($A43,'ASIGNACION AUTOMATICA'!$A:$A,0)))</x:f>
      </x:c>
      <x:c r="E43" s="42" t="str">
        <x:f>IF($A43="","",INDEX('ASIGNACION AUTOMATICA'!$I:$I,MATCH($A43,'ASIGNACION AUTOMATICA'!$A:$A,0)))</x:f>
      </x:c>
      <x:c r="F43" s="42" t="str">
        <x:f>IF($A43="","",INDEX('ASIGNACION AUTOMATICA'!$J:$J,MATCH($A43,'ASIGNACION AUTOMATICA'!$A:$A,0)))</x:f>
      </x:c>
      <x:c r="G43" s="42" t="str">
        <x:f>IF($A43="","",INDEX('ASIGNACION AUTOMATICA'!$K:$K,MATCH($A43,'ASIGNACION AUTOMATICA'!$A:$A,0)))</x:f>
      </x:c>
      <x:c r="H43" s="42" t="str">
        <x:f>IF($A43="","",INDEX('ASIGNACION AUTOMATICA'!$L:$L,MATCH($A43,'ASIGNACION AUTOMATICA'!$A:$A,0)))</x:f>
      </x:c>
      <x:c r="I43" s="42" t="str">
        <x:f>IF($A43="","","SIN CUPO DISPONIBLE SEGUN ASISTENCIA / RESERVAS")</x:f>
      </x:c>
    </x:row>
    <x:row r="44">
      <x:c r="A44" s="42">
        <x:f>IFERROR(INDEX('ASIGNACION AUTOMATICA'!$A$2:$A$250,AGGREGATE(15,6,(ROW('ASIGNACION AUTOMATICA'!$A$2:$A$250)-ROW('ASIGNACION AUTOMATICA'!$A$2)+1)/('ASIGNACION AUTOMATICA'!$D$2:$D$250="SIN ASIGNAR"),ROWS($A$2:A44))),"")</x:f>
      </x:c>
      <x:c r="B44" s="42" t="str">
        <x:f>IF($A44="","",INDEX('ASIGNACION AUTOMATICA'!$E:$E,MATCH($A44,'ASIGNACION AUTOMATICA'!$A:$A,0)))</x:f>
      </x:c>
      <x:c r="C44" s="42" t="str">
        <x:f>IF($A44="","",INDEX('ASIGNACION AUTOMATICA'!$F:$F,MATCH($A44,'ASIGNACION AUTOMATICA'!$A:$A,0)))</x:f>
      </x:c>
      <x:c r="D44" s="42" t="str">
        <x:f>IF($A44="","",INDEX('ASIGNACION AUTOMATICA'!$G:$G,MATCH($A44,'ASIGNACION AUTOMATICA'!$A:$A,0)))</x:f>
      </x:c>
      <x:c r="E44" s="42" t="str">
        <x:f>IF($A44="","",INDEX('ASIGNACION AUTOMATICA'!$I:$I,MATCH($A44,'ASIGNACION AUTOMATICA'!$A:$A,0)))</x:f>
      </x:c>
      <x:c r="F44" s="42" t="str">
        <x:f>IF($A44="","",INDEX('ASIGNACION AUTOMATICA'!$J:$J,MATCH($A44,'ASIGNACION AUTOMATICA'!$A:$A,0)))</x:f>
      </x:c>
      <x:c r="G44" s="42" t="str">
        <x:f>IF($A44="","",INDEX('ASIGNACION AUTOMATICA'!$K:$K,MATCH($A44,'ASIGNACION AUTOMATICA'!$A:$A,0)))</x:f>
      </x:c>
      <x:c r="H44" s="42" t="str">
        <x:f>IF($A44="","",INDEX('ASIGNACION AUTOMATICA'!$L:$L,MATCH($A44,'ASIGNACION AUTOMATICA'!$A:$A,0)))</x:f>
      </x:c>
      <x:c r="I44" s="42" t="str">
        <x:f>IF($A44="","","SIN CUPO DISPONIBLE SEGUN ASISTENCIA / RESERVAS")</x:f>
      </x:c>
    </x:row>
    <x:row r="45">
      <x:c r="A45" s="42">
        <x:f>IFERROR(INDEX('ASIGNACION AUTOMATICA'!$A$2:$A$250,AGGREGATE(15,6,(ROW('ASIGNACION AUTOMATICA'!$A$2:$A$250)-ROW('ASIGNACION AUTOMATICA'!$A$2)+1)/('ASIGNACION AUTOMATICA'!$D$2:$D$250="SIN ASIGNAR"),ROWS($A$2:A45))),"")</x:f>
      </x:c>
      <x:c r="B45" s="42" t="str">
        <x:f>IF($A45="","",INDEX('ASIGNACION AUTOMATICA'!$E:$E,MATCH($A45,'ASIGNACION AUTOMATICA'!$A:$A,0)))</x:f>
      </x:c>
      <x:c r="C45" s="42" t="str">
        <x:f>IF($A45="","",INDEX('ASIGNACION AUTOMATICA'!$F:$F,MATCH($A45,'ASIGNACION AUTOMATICA'!$A:$A,0)))</x:f>
      </x:c>
      <x:c r="D45" s="42" t="str">
        <x:f>IF($A45="","",INDEX('ASIGNACION AUTOMATICA'!$G:$G,MATCH($A45,'ASIGNACION AUTOMATICA'!$A:$A,0)))</x:f>
      </x:c>
      <x:c r="E45" s="42" t="str">
        <x:f>IF($A45="","",INDEX('ASIGNACION AUTOMATICA'!$I:$I,MATCH($A45,'ASIGNACION AUTOMATICA'!$A:$A,0)))</x:f>
      </x:c>
      <x:c r="F45" s="42" t="str">
        <x:f>IF($A45="","",INDEX('ASIGNACION AUTOMATICA'!$J:$J,MATCH($A45,'ASIGNACION AUTOMATICA'!$A:$A,0)))</x:f>
      </x:c>
      <x:c r="G45" s="42" t="str">
        <x:f>IF($A45="","",INDEX('ASIGNACION AUTOMATICA'!$K:$K,MATCH($A45,'ASIGNACION AUTOMATICA'!$A:$A,0)))</x:f>
      </x:c>
      <x:c r="H45" s="42" t="str">
        <x:f>IF($A45="","",INDEX('ASIGNACION AUTOMATICA'!$L:$L,MATCH($A45,'ASIGNACION AUTOMATICA'!$A:$A,0)))</x:f>
      </x:c>
      <x:c r="I45" s="42" t="str">
        <x:f>IF($A45="","","SIN CUPO DISPONIBLE SEGUN ASISTENCIA / RESERVAS")</x:f>
      </x:c>
    </x:row>
    <x:row r="46">
      <x:c r="A46" s="42">
        <x:f>IFERROR(INDEX('ASIGNACION AUTOMATICA'!$A$2:$A$250,AGGREGATE(15,6,(ROW('ASIGNACION AUTOMATICA'!$A$2:$A$250)-ROW('ASIGNACION AUTOMATICA'!$A$2)+1)/('ASIGNACION AUTOMATICA'!$D$2:$D$250="SIN ASIGNAR"),ROWS($A$2:A46))),"")</x:f>
      </x:c>
      <x:c r="B46" s="42" t="str">
        <x:f>IF($A46="","",INDEX('ASIGNACION AUTOMATICA'!$E:$E,MATCH($A46,'ASIGNACION AUTOMATICA'!$A:$A,0)))</x:f>
      </x:c>
      <x:c r="C46" s="42" t="str">
        <x:f>IF($A46="","",INDEX('ASIGNACION AUTOMATICA'!$F:$F,MATCH($A46,'ASIGNACION AUTOMATICA'!$A:$A,0)))</x:f>
      </x:c>
      <x:c r="D46" s="42" t="str">
        <x:f>IF($A46="","",INDEX('ASIGNACION AUTOMATICA'!$G:$G,MATCH($A46,'ASIGNACION AUTOMATICA'!$A:$A,0)))</x:f>
      </x:c>
      <x:c r="E46" s="42" t="str">
        <x:f>IF($A46="","",INDEX('ASIGNACION AUTOMATICA'!$I:$I,MATCH($A46,'ASIGNACION AUTOMATICA'!$A:$A,0)))</x:f>
      </x:c>
      <x:c r="F46" s="42" t="str">
        <x:f>IF($A46="","",INDEX('ASIGNACION AUTOMATICA'!$J:$J,MATCH($A46,'ASIGNACION AUTOMATICA'!$A:$A,0)))</x:f>
      </x:c>
      <x:c r="G46" s="42" t="str">
        <x:f>IF($A46="","",INDEX('ASIGNACION AUTOMATICA'!$K:$K,MATCH($A46,'ASIGNACION AUTOMATICA'!$A:$A,0)))</x:f>
      </x:c>
      <x:c r="H46" s="42" t="str">
        <x:f>IF($A46="","",INDEX('ASIGNACION AUTOMATICA'!$L:$L,MATCH($A46,'ASIGNACION AUTOMATICA'!$A:$A,0)))</x:f>
      </x:c>
      <x:c r="I46" s="42" t="str">
        <x:f>IF($A46="","","SIN CUPO DISPONIBLE SEGUN ASISTENCIA / RESERVAS")</x:f>
      </x:c>
    </x:row>
    <x:row r="47">
      <x:c r="A47" s="42">
        <x:f>IFERROR(INDEX('ASIGNACION AUTOMATICA'!$A$2:$A$250,AGGREGATE(15,6,(ROW('ASIGNACION AUTOMATICA'!$A$2:$A$250)-ROW('ASIGNACION AUTOMATICA'!$A$2)+1)/('ASIGNACION AUTOMATICA'!$D$2:$D$250="SIN ASIGNAR"),ROWS($A$2:A47))),"")</x:f>
      </x:c>
      <x:c r="B47" s="42" t="str">
        <x:f>IF($A47="","",INDEX('ASIGNACION AUTOMATICA'!$E:$E,MATCH($A47,'ASIGNACION AUTOMATICA'!$A:$A,0)))</x:f>
      </x:c>
      <x:c r="C47" s="42" t="str">
        <x:f>IF($A47="","",INDEX('ASIGNACION AUTOMATICA'!$F:$F,MATCH($A47,'ASIGNACION AUTOMATICA'!$A:$A,0)))</x:f>
      </x:c>
      <x:c r="D47" s="42" t="str">
        <x:f>IF($A47="","",INDEX('ASIGNACION AUTOMATICA'!$G:$G,MATCH($A47,'ASIGNACION AUTOMATICA'!$A:$A,0)))</x:f>
      </x:c>
      <x:c r="E47" s="42" t="str">
        <x:f>IF($A47="","",INDEX('ASIGNACION AUTOMATICA'!$I:$I,MATCH($A47,'ASIGNACION AUTOMATICA'!$A:$A,0)))</x:f>
      </x:c>
      <x:c r="F47" s="42" t="str">
        <x:f>IF($A47="","",INDEX('ASIGNACION AUTOMATICA'!$J:$J,MATCH($A47,'ASIGNACION AUTOMATICA'!$A:$A,0)))</x:f>
      </x:c>
      <x:c r="G47" s="42" t="str">
        <x:f>IF($A47="","",INDEX('ASIGNACION AUTOMATICA'!$K:$K,MATCH($A47,'ASIGNACION AUTOMATICA'!$A:$A,0)))</x:f>
      </x:c>
      <x:c r="H47" s="42" t="str">
        <x:f>IF($A47="","",INDEX('ASIGNACION AUTOMATICA'!$L:$L,MATCH($A47,'ASIGNACION AUTOMATICA'!$A:$A,0)))</x:f>
      </x:c>
      <x:c r="I47" s="42" t="str">
        <x:f>IF($A47="","","SIN CUPO DISPONIBLE SEGUN ASISTENCIA / RESERVAS")</x:f>
      </x:c>
    </x:row>
    <x:row r="48">
      <x:c r="A48" s="42">
        <x:f>IFERROR(INDEX('ASIGNACION AUTOMATICA'!$A$2:$A$250,AGGREGATE(15,6,(ROW('ASIGNACION AUTOMATICA'!$A$2:$A$250)-ROW('ASIGNACION AUTOMATICA'!$A$2)+1)/('ASIGNACION AUTOMATICA'!$D$2:$D$250="SIN ASIGNAR"),ROWS($A$2:A48))),"")</x:f>
      </x:c>
      <x:c r="B48" s="42" t="str">
        <x:f>IF($A48="","",INDEX('ASIGNACION AUTOMATICA'!$E:$E,MATCH($A48,'ASIGNACION AUTOMATICA'!$A:$A,0)))</x:f>
      </x:c>
      <x:c r="C48" s="42" t="str">
        <x:f>IF($A48="","",INDEX('ASIGNACION AUTOMATICA'!$F:$F,MATCH($A48,'ASIGNACION AUTOMATICA'!$A:$A,0)))</x:f>
      </x:c>
      <x:c r="D48" s="42" t="str">
        <x:f>IF($A48="","",INDEX('ASIGNACION AUTOMATICA'!$G:$G,MATCH($A48,'ASIGNACION AUTOMATICA'!$A:$A,0)))</x:f>
      </x:c>
      <x:c r="E48" s="42" t="str">
        <x:f>IF($A48="","",INDEX('ASIGNACION AUTOMATICA'!$I:$I,MATCH($A48,'ASIGNACION AUTOMATICA'!$A:$A,0)))</x:f>
      </x:c>
      <x:c r="F48" s="42" t="str">
        <x:f>IF($A48="","",INDEX('ASIGNACION AUTOMATICA'!$J:$J,MATCH($A48,'ASIGNACION AUTOMATICA'!$A:$A,0)))</x:f>
      </x:c>
      <x:c r="G48" s="42" t="str">
        <x:f>IF($A48="","",INDEX('ASIGNACION AUTOMATICA'!$K:$K,MATCH($A48,'ASIGNACION AUTOMATICA'!$A:$A,0)))</x:f>
      </x:c>
      <x:c r="H48" s="42" t="str">
        <x:f>IF($A48="","",INDEX('ASIGNACION AUTOMATICA'!$L:$L,MATCH($A48,'ASIGNACION AUTOMATICA'!$A:$A,0)))</x:f>
      </x:c>
      <x:c r="I48" s="42" t="str">
        <x:f>IF($A48="","","SIN CUPO DISPONIBLE SEGUN ASISTENCIA / RESERVAS")</x:f>
      </x:c>
    </x:row>
    <x:row r="49">
      <x:c r="A49" s="42">
        <x:f>IFERROR(INDEX('ASIGNACION AUTOMATICA'!$A$2:$A$250,AGGREGATE(15,6,(ROW('ASIGNACION AUTOMATICA'!$A$2:$A$250)-ROW('ASIGNACION AUTOMATICA'!$A$2)+1)/('ASIGNACION AUTOMATICA'!$D$2:$D$250="SIN ASIGNAR"),ROWS($A$2:A49))),"")</x:f>
      </x:c>
      <x:c r="B49" s="42" t="str">
        <x:f>IF($A49="","",INDEX('ASIGNACION AUTOMATICA'!$E:$E,MATCH($A49,'ASIGNACION AUTOMATICA'!$A:$A,0)))</x:f>
      </x:c>
      <x:c r="C49" s="42" t="str">
        <x:f>IF($A49="","",INDEX('ASIGNACION AUTOMATICA'!$F:$F,MATCH($A49,'ASIGNACION AUTOMATICA'!$A:$A,0)))</x:f>
      </x:c>
      <x:c r="D49" s="42" t="str">
        <x:f>IF($A49="","",INDEX('ASIGNACION AUTOMATICA'!$G:$G,MATCH($A49,'ASIGNACION AUTOMATICA'!$A:$A,0)))</x:f>
      </x:c>
      <x:c r="E49" s="42" t="str">
        <x:f>IF($A49="","",INDEX('ASIGNACION AUTOMATICA'!$I:$I,MATCH($A49,'ASIGNACION AUTOMATICA'!$A:$A,0)))</x:f>
      </x:c>
      <x:c r="F49" s="42" t="str">
        <x:f>IF($A49="","",INDEX('ASIGNACION AUTOMATICA'!$J:$J,MATCH($A49,'ASIGNACION AUTOMATICA'!$A:$A,0)))</x:f>
      </x:c>
      <x:c r="G49" s="42" t="str">
        <x:f>IF($A49="","",INDEX('ASIGNACION AUTOMATICA'!$K:$K,MATCH($A49,'ASIGNACION AUTOMATICA'!$A:$A,0)))</x:f>
      </x:c>
      <x:c r="H49" s="42" t="str">
        <x:f>IF($A49="","",INDEX('ASIGNACION AUTOMATICA'!$L:$L,MATCH($A49,'ASIGNACION AUTOMATICA'!$A:$A,0)))</x:f>
      </x:c>
      <x:c r="I49" s="42" t="str">
        <x:f>IF($A49="","","SIN CUPO DISPONIBLE SEGUN ASISTENCIA / RESERVAS")</x:f>
      </x:c>
    </x:row>
    <x:row r="50">
      <x:c r="A50" s="42">
        <x:f>IFERROR(INDEX('ASIGNACION AUTOMATICA'!$A$2:$A$250,AGGREGATE(15,6,(ROW('ASIGNACION AUTOMATICA'!$A$2:$A$250)-ROW('ASIGNACION AUTOMATICA'!$A$2)+1)/('ASIGNACION AUTOMATICA'!$D$2:$D$250="SIN ASIGNAR"),ROWS($A$2:A50))),"")</x:f>
      </x:c>
      <x:c r="B50" s="42" t="str">
        <x:f>IF($A50="","",INDEX('ASIGNACION AUTOMATICA'!$E:$E,MATCH($A50,'ASIGNACION AUTOMATICA'!$A:$A,0)))</x:f>
      </x:c>
      <x:c r="C50" s="42" t="str">
        <x:f>IF($A50="","",INDEX('ASIGNACION AUTOMATICA'!$F:$F,MATCH($A50,'ASIGNACION AUTOMATICA'!$A:$A,0)))</x:f>
      </x:c>
      <x:c r="D50" s="42" t="str">
        <x:f>IF($A50="","",INDEX('ASIGNACION AUTOMATICA'!$G:$G,MATCH($A50,'ASIGNACION AUTOMATICA'!$A:$A,0)))</x:f>
      </x:c>
      <x:c r="E50" s="42" t="str">
        <x:f>IF($A50="","",INDEX('ASIGNACION AUTOMATICA'!$I:$I,MATCH($A50,'ASIGNACION AUTOMATICA'!$A:$A,0)))</x:f>
      </x:c>
      <x:c r="F50" s="42" t="str">
        <x:f>IF($A50="","",INDEX('ASIGNACION AUTOMATICA'!$J:$J,MATCH($A50,'ASIGNACION AUTOMATICA'!$A:$A,0)))</x:f>
      </x:c>
      <x:c r="G50" s="42" t="str">
        <x:f>IF($A50="","",INDEX('ASIGNACION AUTOMATICA'!$K:$K,MATCH($A50,'ASIGNACION AUTOMATICA'!$A:$A,0)))</x:f>
      </x:c>
      <x:c r="H50" s="42" t="str">
        <x:f>IF($A50="","",INDEX('ASIGNACION AUTOMATICA'!$L:$L,MATCH($A50,'ASIGNACION AUTOMATICA'!$A:$A,0)))</x:f>
      </x:c>
      <x:c r="I50" s="42" t="str">
        <x:f>IF($A50="","","SIN CUPO DISPONIBLE SEGUN ASISTENCIA / RESERVAS")</x:f>
      </x:c>
    </x:row>
    <x:row r="51">
      <x:c r="A51" s="42">
        <x:f>IFERROR(INDEX('ASIGNACION AUTOMATICA'!$A$2:$A$250,AGGREGATE(15,6,(ROW('ASIGNACION AUTOMATICA'!$A$2:$A$250)-ROW('ASIGNACION AUTOMATICA'!$A$2)+1)/('ASIGNACION AUTOMATICA'!$D$2:$D$250="SIN ASIGNAR"),ROWS($A$2:A51))),"")</x:f>
      </x:c>
      <x:c r="B51" s="42" t="str">
        <x:f>IF($A51="","",INDEX('ASIGNACION AUTOMATICA'!$E:$E,MATCH($A51,'ASIGNACION AUTOMATICA'!$A:$A,0)))</x:f>
      </x:c>
      <x:c r="C51" s="42" t="str">
        <x:f>IF($A51="","",INDEX('ASIGNACION AUTOMATICA'!$F:$F,MATCH($A51,'ASIGNACION AUTOMATICA'!$A:$A,0)))</x:f>
      </x:c>
      <x:c r="D51" s="42" t="str">
        <x:f>IF($A51="","",INDEX('ASIGNACION AUTOMATICA'!$G:$G,MATCH($A51,'ASIGNACION AUTOMATICA'!$A:$A,0)))</x:f>
      </x:c>
      <x:c r="E51" s="42" t="str">
        <x:f>IF($A51="","",INDEX('ASIGNACION AUTOMATICA'!$I:$I,MATCH($A51,'ASIGNACION AUTOMATICA'!$A:$A,0)))</x:f>
      </x:c>
      <x:c r="F51" s="42" t="str">
        <x:f>IF($A51="","",INDEX('ASIGNACION AUTOMATICA'!$J:$J,MATCH($A51,'ASIGNACION AUTOMATICA'!$A:$A,0)))</x:f>
      </x:c>
      <x:c r="G51" s="42" t="str">
        <x:f>IF($A51="","",INDEX('ASIGNACION AUTOMATICA'!$K:$K,MATCH($A51,'ASIGNACION AUTOMATICA'!$A:$A,0)))</x:f>
      </x:c>
      <x:c r="H51" s="42" t="str">
        <x:f>IF($A51="","",INDEX('ASIGNACION AUTOMATICA'!$L:$L,MATCH($A51,'ASIGNACION AUTOMATICA'!$A:$A,0)))</x:f>
      </x:c>
      <x:c r="I51" s="42" t="str">
        <x:f>IF($A51="","","SIN CUPO DISPONIBLE SEGUN ASISTENCIA / RESERVAS")</x:f>
      </x:c>
    </x:row>
    <x:row r="52">
      <x:c r="A52" s="42">
        <x:f>IFERROR(INDEX('ASIGNACION AUTOMATICA'!$A$2:$A$250,AGGREGATE(15,6,(ROW('ASIGNACION AUTOMATICA'!$A$2:$A$250)-ROW('ASIGNACION AUTOMATICA'!$A$2)+1)/('ASIGNACION AUTOMATICA'!$D$2:$D$250="SIN ASIGNAR"),ROWS($A$2:A52))),"")</x:f>
      </x:c>
      <x:c r="B52" s="42" t="str">
        <x:f>IF($A52="","",INDEX('ASIGNACION AUTOMATICA'!$E:$E,MATCH($A52,'ASIGNACION AUTOMATICA'!$A:$A,0)))</x:f>
      </x:c>
      <x:c r="C52" s="42" t="str">
        <x:f>IF($A52="","",INDEX('ASIGNACION AUTOMATICA'!$F:$F,MATCH($A52,'ASIGNACION AUTOMATICA'!$A:$A,0)))</x:f>
      </x:c>
      <x:c r="D52" s="42" t="str">
        <x:f>IF($A52="","",INDEX('ASIGNACION AUTOMATICA'!$G:$G,MATCH($A52,'ASIGNACION AUTOMATICA'!$A:$A,0)))</x:f>
      </x:c>
      <x:c r="E52" s="42" t="str">
        <x:f>IF($A52="","",INDEX('ASIGNACION AUTOMATICA'!$I:$I,MATCH($A52,'ASIGNACION AUTOMATICA'!$A:$A,0)))</x:f>
      </x:c>
      <x:c r="F52" s="42" t="str">
        <x:f>IF($A52="","",INDEX('ASIGNACION AUTOMATICA'!$J:$J,MATCH($A52,'ASIGNACION AUTOMATICA'!$A:$A,0)))</x:f>
      </x:c>
      <x:c r="G52" s="42" t="str">
        <x:f>IF($A52="","",INDEX('ASIGNACION AUTOMATICA'!$K:$K,MATCH($A52,'ASIGNACION AUTOMATICA'!$A:$A,0)))</x:f>
      </x:c>
      <x:c r="H52" s="42" t="str">
        <x:f>IF($A52="","",INDEX('ASIGNACION AUTOMATICA'!$L:$L,MATCH($A52,'ASIGNACION AUTOMATICA'!$A:$A,0)))</x:f>
      </x:c>
      <x:c r="I52" s="42" t="str">
        <x:f>IF($A52="","","SIN CUPO DISPONIBLE SEGUN ASISTENCIA / RESERVAS")</x:f>
      </x:c>
    </x:row>
    <x:row r="53">
      <x:c r="A53" s="42">
        <x:f>IFERROR(INDEX('ASIGNACION AUTOMATICA'!$A$2:$A$250,AGGREGATE(15,6,(ROW('ASIGNACION AUTOMATICA'!$A$2:$A$250)-ROW('ASIGNACION AUTOMATICA'!$A$2)+1)/('ASIGNACION AUTOMATICA'!$D$2:$D$250="SIN ASIGNAR"),ROWS($A$2:A53))),"")</x:f>
      </x:c>
      <x:c r="B53" s="42" t="str">
        <x:f>IF($A53="","",INDEX('ASIGNACION AUTOMATICA'!$E:$E,MATCH($A53,'ASIGNACION AUTOMATICA'!$A:$A,0)))</x:f>
      </x:c>
      <x:c r="C53" s="42" t="str">
        <x:f>IF($A53="","",INDEX('ASIGNACION AUTOMATICA'!$F:$F,MATCH($A53,'ASIGNACION AUTOMATICA'!$A:$A,0)))</x:f>
      </x:c>
      <x:c r="D53" s="42" t="str">
        <x:f>IF($A53="","",INDEX('ASIGNACION AUTOMATICA'!$G:$G,MATCH($A53,'ASIGNACION AUTOMATICA'!$A:$A,0)))</x:f>
      </x:c>
      <x:c r="E53" s="42" t="str">
        <x:f>IF($A53="","",INDEX('ASIGNACION AUTOMATICA'!$I:$I,MATCH($A53,'ASIGNACION AUTOMATICA'!$A:$A,0)))</x:f>
      </x:c>
      <x:c r="F53" s="42" t="str">
        <x:f>IF($A53="","",INDEX('ASIGNACION AUTOMATICA'!$J:$J,MATCH($A53,'ASIGNACION AUTOMATICA'!$A:$A,0)))</x:f>
      </x:c>
      <x:c r="G53" s="42" t="str">
        <x:f>IF($A53="","",INDEX('ASIGNACION AUTOMATICA'!$K:$K,MATCH($A53,'ASIGNACION AUTOMATICA'!$A:$A,0)))</x:f>
      </x:c>
      <x:c r="H53" s="42" t="str">
        <x:f>IF($A53="","",INDEX('ASIGNACION AUTOMATICA'!$L:$L,MATCH($A53,'ASIGNACION AUTOMATICA'!$A:$A,0)))</x:f>
      </x:c>
      <x:c r="I53" s="42" t="str">
        <x:f>IF($A53="","","SIN CUPO DISPONIBLE SEGUN ASISTENCIA / RESERVAS")</x:f>
      </x:c>
    </x:row>
    <x:row r="54">
      <x:c r="A54" s="42">
        <x:f>IFERROR(INDEX('ASIGNACION AUTOMATICA'!$A$2:$A$250,AGGREGATE(15,6,(ROW('ASIGNACION AUTOMATICA'!$A$2:$A$250)-ROW('ASIGNACION AUTOMATICA'!$A$2)+1)/('ASIGNACION AUTOMATICA'!$D$2:$D$250="SIN ASIGNAR"),ROWS($A$2:A54))),"")</x:f>
      </x:c>
      <x:c r="B54" s="42" t="str">
        <x:f>IF($A54="","",INDEX('ASIGNACION AUTOMATICA'!$E:$E,MATCH($A54,'ASIGNACION AUTOMATICA'!$A:$A,0)))</x:f>
      </x:c>
      <x:c r="C54" s="42" t="str">
        <x:f>IF($A54="","",INDEX('ASIGNACION AUTOMATICA'!$F:$F,MATCH($A54,'ASIGNACION AUTOMATICA'!$A:$A,0)))</x:f>
      </x:c>
      <x:c r="D54" s="42" t="str">
        <x:f>IF($A54="","",INDEX('ASIGNACION AUTOMATICA'!$G:$G,MATCH($A54,'ASIGNACION AUTOMATICA'!$A:$A,0)))</x:f>
      </x:c>
      <x:c r="E54" s="42" t="str">
        <x:f>IF($A54="","",INDEX('ASIGNACION AUTOMATICA'!$I:$I,MATCH($A54,'ASIGNACION AUTOMATICA'!$A:$A,0)))</x:f>
      </x:c>
      <x:c r="F54" s="42" t="str">
        <x:f>IF($A54="","",INDEX('ASIGNACION AUTOMATICA'!$J:$J,MATCH($A54,'ASIGNACION AUTOMATICA'!$A:$A,0)))</x:f>
      </x:c>
      <x:c r="G54" s="42" t="str">
        <x:f>IF($A54="","",INDEX('ASIGNACION AUTOMATICA'!$K:$K,MATCH($A54,'ASIGNACION AUTOMATICA'!$A:$A,0)))</x:f>
      </x:c>
      <x:c r="H54" s="42" t="str">
        <x:f>IF($A54="","",INDEX('ASIGNACION AUTOMATICA'!$L:$L,MATCH($A54,'ASIGNACION AUTOMATICA'!$A:$A,0)))</x:f>
      </x:c>
      <x:c r="I54" s="42" t="str">
        <x:f>IF($A54="","","SIN CUPO DISPONIBLE SEGUN ASISTENCIA / RESERVAS")</x:f>
      </x:c>
    </x:row>
    <x:row r="55">
      <x:c r="A55" s="42">
        <x:f>IFERROR(INDEX('ASIGNACION AUTOMATICA'!$A$2:$A$250,AGGREGATE(15,6,(ROW('ASIGNACION AUTOMATICA'!$A$2:$A$250)-ROW('ASIGNACION AUTOMATICA'!$A$2)+1)/('ASIGNACION AUTOMATICA'!$D$2:$D$250="SIN ASIGNAR"),ROWS($A$2:A55))),"")</x:f>
      </x:c>
      <x:c r="B55" s="42" t="str">
        <x:f>IF($A55="","",INDEX('ASIGNACION AUTOMATICA'!$E:$E,MATCH($A55,'ASIGNACION AUTOMATICA'!$A:$A,0)))</x:f>
      </x:c>
      <x:c r="C55" s="42" t="str">
        <x:f>IF($A55="","",INDEX('ASIGNACION AUTOMATICA'!$F:$F,MATCH($A55,'ASIGNACION AUTOMATICA'!$A:$A,0)))</x:f>
      </x:c>
      <x:c r="D55" s="42" t="str">
        <x:f>IF($A55="","",INDEX('ASIGNACION AUTOMATICA'!$G:$G,MATCH($A55,'ASIGNACION AUTOMATICA'!$A:$A,0)))</x:f>
      </x:c>
      <x:c r="E55" s="42" t="str">
        <x:f>IF($A55="","",INDEX('ASIGNACION AUTOMATICA'!$I:$I,MATCH($A55,'ASIGNACION AUTOMATICA'!$A:$A,0)))</x:f>
      </x:c>
      <x:c r="F55" s="42" t="str">
        <x:f>IF($A55="","",INDEX('ASIGNACION AUTOMATICA'!$J:$J,MATCH($A55,'ASIGNACION AUTOMATICA'!$A:$A,0)))</x:f>
      </x:c>
      <x:c r="G55" s="42" t="str">
        <x:f>IF($A55="","",INDEX('ASIGNACION AUTOMATICA'!$K:$K,MATCH($A55,'ASIGNACION AUTOMATICA'!$A:$A,0)))</x:f>
      </x:c>
      <x:c r="H55" s="42" t="str">
        <x:f>IF($A55="","",INDEX('ASIGNACION AUTOMATICA'!$L:$L,MATCH($A55,'ASIGNACION AUTOMATICA'!$A:$A,0)))</x:f>
      </x:c>
      <x:c r="I55" s="42" t="str">
        <x:f>IF($A55="","","SIN CUPO DISPONIBLE SEGUN ASISTENCIA / RESERVAS")</x:f>
      </x:c>
    </x:row>
    <x:row r="56">
      <x:c r="A56" s="42">
        <x:f>IFERROR(INDEX('ASIGNACION AUTOMATICA'!$A$2:$A$250,AGGREGATE(15,6,(ROW('ASIGNACION AUTOMATICA'!$A$2:$A$250)-ROW('ASIGNACION AUTOMATICA'!$A$2)+1)/('ASIGNACION AUTOMATICA'!$D$2:$D$250="SIN ASIGNAR"),ROWS($A$2:A56))),"")</x:f>
      </x:c>
      <x:c r="B56" s="42" t="str">
        <x:f>IF($A56="","",INDEX('ASIGNACION AUTOMATICA'!$E:$E,MATCH($A56,'ASIGNACION AUTOMATICA'!$A:$A,0)))</x:f>
      </x:c>
      <x:c r="C56" s="42" t="str">
        <x:f>IF($A56="","",INDEX('ASIGNACION AUTOMATICA'!$F:$F,MATCH($A56,'ASIGNACION AUTOMATICA'!$A:$A,0)))</x:f>
      </x:c>
      <x:c r="D56" s="42" t="str">
        <x:f>IF($A56="","",INDEX('ASIGNACION AUTOMATICA'!$G:$G,MATCH($A56,'ASIGNACION AUTOMATICA'!$A:$A,0)))</x:f>
      </x:c>
      <x:c r="E56" s="42" t="str">
        <x:f>IF($A56="","",INDEX('ASIGNACION AUTOMATICA'!$I:$I,MATCH($A56,'ASIGNACION AUTOMATICA'!$A:$A,0)))</x:f>
      </x:c>
      <x:c r="F56" s="42" t="str">
        <x:f>IF($A56="","",INDEX('ASIGNACION AUTOMATICA'!$J:$J,MATCH($A56,'ASIGNACION AUTOMATICA'!$A:$A,0)))</x:f>
      </x:c>
      <x:c r="G56" s="42" t="str">
        <x:f>IF($A56="","",INDEX('ASIGNACION AUTOMATICA'!$K:$K,MATCH($A56,'ASIGNACION AUTOMATICA'!$A:$A,0)))</x:f>
      </x:c>
      <x:c r="H56" s="42" t="str">
        <x:f>IF($A56="","",INDEX('ASIGNACION AUTOMATICA'!$L:$L,MATCH($A56,'ASIGNACION AUTOMATICA'!$A:$A,0)))</x:f>
      </x:c>
      <x:c r="I56" s="42" t="str">
        <x:f>IF($A56="","","SIN CUPO DISPONIBLE SEGUN ASISTENCIA / RESERVAS")</x:f>
      </x:c>
    </x:row>
    <x:row r="57">
      <x:c r="A57" s="42">
        <x:f>IFERROR(INDEX('ASIGNACION AUTOMATICA'!$A$2:$A$250,AGGREGATE(15,6,(ROW('ASIGNACION AUTOMATICA'!$A$2:$A$250)-ROW('ASIGNACION AUTOMATICA'!$A$2)+1)/('ASIGNACION AUTOMATICA'!$D$2:$D$250="SIN ASIGNAR"),ROWS($A$2:A57))),"")</x:f>
      </x:c>
      <x:c r="B57" s="42" t="str">
        <x:f>IF($A57="","",INDEX('ASIGNACION AUTOMATICA'!$E:$E,MATCH($A57,'ASIGNACION AUTOMATICA'!$A:$A,0)))</x:f>
      </x:c>
      <x:c r="C57" s="42" t="str">
        <x:f>IF($A57="","",INDEX('ASIGNACION AUTOMATICA'!$F:$F,MATCH($A57,'ASIGNACION AUTOMATICA'!$A:$A,0)))</x:f>
      </x:c>
      <x:c r="D57" s="42" t="str">
        <x:f>IF($A57="","",INDEX('ASIGNACION AUTOMATICA'!$G:$G,MATCH($A57,'ASIGNACION AUTOMATICA'!$A:$A,0)))</x:f>
      </x:c>
      <x:c r="E57" s="42" t="str">
        <x:f>IF($A57="","",INDEX('ASIGNACION AUTOMATICA'!$I:$I,MATCH($A57,'ASIGNACION AUTOMATICA'!$A:$A,0)))</x:f>
      </x:c>
      <x:c r="F57" s="42" t="str">
        <x:f>IF($A57="","",INDEX('ASIGNACION AUTOMATICA'!$J:$J,MATCH($A57,'ASIGNACION AUTOMATICA'!$A:$A,0)))</x:f>
      </x:c>
      <x:c r="G57" s="42" t="str">
        <x:f>IF($A57="","",INDEX('ASIGNACION AUTOMATICA'!$K:$K,MATCH($A57,'ASIGNACION AUTOMATICA'!$A:$A,0)))</x:f>
      </x:c>
      <x:c r="H57" s="42" t="str">
        <x:f>IF($A57="","",INDEX('ASIGNACION AUTOMATICA'!$L:$L,MATCH($A57,'ASIGNACION AUTOMATICA'!$A:$A,0)))</x:f>
      </x:c>
      <x:c r="I57" s="42" t="str">
        <x:f>IF($A57="","","SIN CUPO DISPONIBLE SEGUN ASISTENCIA / RESERVAS")</x:f>
      </x:c>
    </x:row>
    <x:row r="58">
      <x:c r="A58" s="42">
        <x:f>IFERROR(INDEX('ASIGNACION AUTOMATICA'!$A$2:$A$250,AGGREGATE(15,6,(ROW('ASIGNACION AUTOMATICA'!$A$2:$A$250)-ROW('ASIGNACION AUTOMATICA'!$A$2)+1)/('ASIGNACION AUTOMATICA'!$D$2:$D$250="SIN ASIGNAR"),ROWS($A$2:A58))),"")</x:f>
      </x:c>
      <x:c r="B58" s="42" t="str">
        <x:f>IF($A58="","",INDEX('ASIGNACION AUTOMATICA'!$E:$E,MATCH($A58,'ASIGNACION AUTOMATICA'!$A:$A,0)))</x:f>
      </x:c>
      <x:c r="C58" s="42" t="str">
        <x:f>IF($A58="","",INDEX('ASIGNACION AUTOMATICA'!$F:$F,MATCH($A58,'ASIGNACION AUTOMATICA'!$A:$A,0)))</x:f>
      </x:c>
      <x:c r="D58" s="42" t="str">
        <x:f>IF($A58="","",INDEX('ASIGNACION AUTOMATICA'!$G:$G,MATCH($A58,'ASIGNACION AUTOMATICA'!$A:$A,0)))</x:f>
      </x:c>
      <x:c r="E58" s="42" t="str">
        <x:f>IF($A58="","",INDEX('ASIGNACION AUTOMATICA'!$I:$I,MATCH($A58,'ASIGNACION AUTOMATICA'!$A:$A,0)))</x:f>
      </x:c>
      <x:c r="F58" s="42" t="str">
        <x:f>IF($A58="","",INDEX('ASIGNACION AUTOMATICA'!$J:$J,MATCH($A58,'ASIGNACION AUTOMATICA'!$A:$A,0)))</x:f>
      </x:c>
      <x:c r="G58" s="42" t="str">
        <x:f>IF($A58="","",INDEX('ASIGNACION AUTOMATICA'!$K:$K,MATCH($A58,'ASIGNACION AUTOMATICA'!$A:$A,0)))</x:f>
      </x:c>
      <x:c r="H58" s="42" t="str">
        <x:f>IF($A58="","",INDEX('ASIGNACION AUTOMATICA'!$L:$L,MATCH($A58,'ASIGNACION AUTOMATICA'!$A:$A,0)))</x:f>
      </x:c>
      <x:c r="I58" s="42" t="str">
        <x:f>IF($A58="","","SIN CUPO DISPONIBLE SEGUN ASISTENCIA / RESERVAS")</x:f>
      </x:c>
    </x:row>
    <x:row r="59">
      <x:c r="A59" s="42">
        <x:f>IFERROR(INDEX('ASIGNACION AUTOMATICA'!$A$2:$A$250,AGGREGATE(15,6,(ROW('ASIGNACION AUTOMATICA'!$A$2:$A$250)-ROW('ASIGNACION AUTOMATICA'!$A$2)+1)/('ASIGNACION AUTOMATICA'!$D$2:$D$250="SIN ASIGNAR"),ROWS($A$2:A59))),"")</x:f>
      </x:c>
      <x:c r="B59" s="42" t="str">
        <x:f>IF($A59="","",INDEX('ASIGNACION AUTOMATICA'!$E:$E,MATCH($A59,'ASIGNACION AUTOMATICA'!$A:$A,0)))</x:f>
      </x:c>
      <x:c r="C59" s="42" t="str">
        <x:f>IF($A59="","",INDEX('ASIGNACION AUTOMATICA'!$F:$F,MATCH($A59,'ASIGNACION AUTOMATICA'!$A:$A,0)))</x:f>
      </x:c>
      <x:c r="D59" s="42" t="str">
        <x:f>IF($A59="","",INDEX('ASIGNACION AUTOMATICA'!$G:$G,MATCH($A59,'ASIGNACION AUTOMATICA'!$A:$A,0)))</x:f>
      </x:c>
      <x:c r="E59" s="42" t="str">
        <x:f>IF($A59="","",INDEX('ASIGNACION AUTOMATICA'!$I:$I,MATCH($A59,'ASIGNACION AUTOMATICA'!$A:$A,0)))</x:f>
      </x:c>
      <x:c r="F59" s="42" t="str">
        <x:f>IF($A59="","",INDEX('ASIGNACION AUTOMATICA'!$J:$J,MATCH($A59,'ASIGNACION AUTOMATICA'!$A:$A,0)))</x:f>
      </x:c>
      <x:c r="G59" s="42" t="str">
        <x:f>IF($A59="","",INDEX('ASIGNACION AUTOMATICA'!$K:$K,MATCH($A59,'ASIGNACION AUTOMATICA'!$A:$A,0)))</x:f>
      </x:c>
      <x:c r="H59" s="42" t="str">
        <x:f>IF($A59="","",INDEX('ASIGNACION AUTOMATICA'!$L:$L,MATCH($A59,'ASIGNACION AUTOMATICA'!$A:$A,0)))</x:f>
      </x:c>
      <x:c r="I59" s="42" t="str">
        <x:f>IF($A59="","","SIN CUPO DISPONIBLE SEGUN ASISTENCIA / RESERVAS")</x:f>
      </x:c>
    </x:row>
    <x:row r="60">
      <x:c r="A60" s="42">
        <x:f>IFERROR(INDEX('ASIGNACION AUTOMATICA'!$A$2:$A$250,AGGREGATE(15,6,(ROW('ASIGNACION AUTOMATICA'!$A$2:$A$250)-ROW('ASIGNACION AUTOMATICA'!$A$2)+1)/('ASIGNACION AUTOMATICA'!$D$2:$D$250="SIN ASIGNAR"),ROWS($A$2:A60))),"")</x:f>
      </x:c>
      <x:c r="B60" s="42" t="str">
        <x:f>IF($A60="","",INDEX('ASIGNACION AUTOMATICA'!$E:$E,MATCH($A60,'ASIGNACION AUTOMATICA'!$A:$A,0)))</x:f>
      </x:c>
      <x:c r="C60" s="42" t="str">
        <x:f>IF($A60="","",INDEX('ASIGNACION AUTOMATICA'!$F:$F,MATCH($A60,'ASIGNACION AUTOMATICA'!$A:$A,0)))</x:f>
      </x:c>
      <x:c r="D60" s="42" t="str">
        <x:f>IF($A60="","",INDEX('ASIGNACION AUTOMATICA'!$G:$G,MATCH($A60,'ASIGNACION AUTOMATICA'!$A:$A,0)))</x:f>
      </x:c>
      <x:c r="E60" s="42" t="str">
        <x:f>IF($A60="","",INDEX('ASIGNACION AUTOMATICA'!$I:$I,MATCH($A60,'ASIGNACION AUTOMATICA'!$A:$A,0)))</x:f>
      </x:c>
      <x:c r="F60" s="42" t="str">
        <x:f>IF($A60="","",INDEX('ASIGNACION AUTOMATICA'!$J:$J,MATCH($A60,'ASIGNACION AUTOMATICA'!$A:$A,0)))</x:f>
      </x:c>
      <x:c r="G60" s="42" t="str">
        <x:f>IF($A60="","",INDEX('ASIGNACION AUTOMATICA'!$K:$K,MATCH($A60,'ASIGNACION AUTOMATICA'!$A:$A,0)))</x:f>
      </x:c>
      <x:c r="H60" s="42" t="str">
        <x:f>IF($A60="","",INDEX('ASIGNACION AUTOMATICA'!$L:$L,MATCH($A60,'ASIGNACION AUTOMATICA'!$A:$A,0)))</x:f>
      </x:c>
      <x:c r="I60" s="42" t="str">
        <x:f>IF($A60="","","SIN CUPO DISPONIBLE SEGUN ASISTENCIA / RESERVAS")</x:f>
      </x:c>
    </x:row>
    <x:row r="61">
      <x:c r="A61" s="42">
        <x:f>IFERROR(INDEX('ASIGNACION AUTOMATICA'!$A$2:$A$250,AGGREGATE(15,6,(ROW('ASIGNACION AUTOMATICA'!$A$2:$A$250)-ROW('ASIGNACION AUTOMATICA'!$A$2)+1)/('ASIGNACION AUTOMATICA'!$D$2:$D$250="SIN ASIGNAR"),ROWS($A$2:A61))),"")</x:f>
      </x:c>
      <x:c r="B61" s="42" t="str">
        <x:f>IF($A61="","",INDEX('ASIGNACION AUTOMATICA'!$E:$E,MATCH($A61,'ASIGNACION AUTOMATICA'!$A:$A,0)))</x:f>
      </x:c>
      <x:c r="C61" s="42" t="str">
        <x:f>IF($A61="","",INDEX('ASIGNACION AUTOMATICA'!$F:$F,MATCH($A61,'ASIGNACION AUTOMATICA'!$A:$A,0)))</x:f>
      </x:c>
      <x:c r="D61" s="42" t="str">
        <x:f>IF($A61="","",INDEX('ASIGNACION AUTOMATICA'!$G:$G,MATCH($A61,'ASIGNACION AUTOMATICA'!$A:$A,0)))</x:f>
      </x:c>
      <x:c r="E61" s="42" t="str">
        <x:f>IF($A61="","",INDEX('ASIGNACION AUTOMATICA'!$I:$I,MATCH($A61,'ASIGNACION AUTOMATICA'!$A:$A,0)))</x:f>
      </x:c>
      <x:c r="F61" s="42" t="str">
        <x:f>IF($A61="","",INDEX('ASIGNACION AUTOMATICA'!$J:$J,MATCH($A61,'ASIGNACION AUTOMATICA'!$A:$A,0)))</x:f>
      </x:c>
      <x:c r="G61" s="42" t="str">
        <x:f>IF($A61="","",INDEX('ASIGNACION AUTOMATICA'!$K:$K,MATCH($A61,'ASIGNACION AUTOMATICA'!$A:$A,0)))</x:f>
      </x:c>
      <x:c r="H61" s="42" t="str">
        <x:f>IF($A61="","",INDEX('ASIGNACION AUTOMATICA'!$L:$L,MATCH($A61,'ASIGNACION AUTOMATICA'!$A:$A,0)))</x:f>
      </x:c>
      <x:c r="I61" s="42" t="str">
        <x:f>IF($A61="","","SIN CUPO DISPONIBLE SEGUN ASISTENCIA / RESERVAS")</x:f>
      </x:c>
    </x:row>
    <x:row r="62">
      <x:c r="A62" s="42">
        <x:f>IFERROR(INDEX('ASIGNACION AUTOMATICA'!$A$2:$A$250,AGGREGATE(15,6,(ROW('ASIGNACION AUTOMATICA'!$A$2:$A$250)-ROW('ASIGNACION AUTOMATICA'!$A$2)+1)/('ASIGNACION AUTOMATICA'!$D$2:$D$250="SIN ASIGNAR"),ROWS($A$2:A62))),"")</x:f>
      </x:c>
      <x:c r="B62" s="42" t="str">
        <x:f>IF($A62="","",INDEX('ASIGNACION AUTOMATICA'!$E:$E,MATCH($A62,'ASIGNACION AUTOMATICA'!$A:$A,0)))</x:f>
      </x:c>
      <x:c r="C62" s="42" t="str">
        <x:f>IF($A62="","",INDEX('ASIGNACION AUTOMATICA'!$F:$F,MATCH($A62,'ASIGNACION AUTOMATICA'!$A:$A,0)))</x:f>
      </x:c>
      <x:c r="D62" s="42" t="str">
        <x:f>IF($A62="","",INDEX('ASIGNACION AUTOMATICA'!$G:$G,MATCH($A62,'ASIGNACION AUTOMATICA'!$A:$A,0)))</x:f>
      </x:c>
      <x:c r="E62" s="42" t="str">
        <x:f>IF($A62="","",INDEX('ASIGNACION AUTOMATICA'!$I:$I,MATCH($A62,'ASIGNACION AUTOMATICA'!$A:$A,0)))</x:f>
      </x:c>
      <x:c r="F62" s="42" t="str">
        <x:f>IF($A62="","",INDEX('ASIGNACION AUTOMATICA'!$J:$J,MATCH($A62,'ASIGNACION AUTOMATICA'!$A:$A,0)))</x:f>
      </x:c>
      <x:c r="G62" s="42" t="str">
        <x:f>IF($A62="","",INDEX('ASIGNACION AUTOMATICA'!$K:$K,MATCH($A62,'ASIGNACION AUTOMATICA'!$A:$A,0)))</x:f>
      </x:c>
      <x:c r="H62" s="42" t="str">
        <x:f>IF($A62="","",INDEX('ASIGNACION AUTOMATICA'!$L:$L,MATCH($A62,'ASIGNACION AUTOMATICA'!$A:$A,0)))</x:f>
      </x:c>
      <x:c r="I62" s="42" t="str">
        <x:f>IF($A62="","","SIN CUPO DISPONIBLE SEGUN ASISTENCIA / RESERVAS")</x:f>
      </x:c>
    </x:row>
    <x:row r="63">
      <x:c r="A63" s="42">
        <x:f>IFERROR(INDEX('ASIGNACION AUTOMATICA'!$A$2:$A$250,AGGREGATE(15,6,(ROW('ASIGNACION AUTOMATICA'!$A$2:$A$250)-ROW('ASIGNACION AUTOMATICA'!$A$2)+1)/('ASIGNACION AUTOMATICA'!$D$2:$D$250="SIN ASIGNAR"),ROWS($A$2:A63))),"")</x:f>
      </x:c>
      <x:c r="B63" s="42" t="str">
        <x:f>IF($A63="","",INDEX('ASIGNACION AUTOMATICA'!$E:$E,MATCH($A63,'ASIGNACION AUTOMATICA'!$A:$A,0)))</x:f>
      </x:c>
      <x:c r="C63" s="42" t="str">
        <x:f>IF($A63="","",INDEX('ASIGNACION AUTOMATICA'!$F:$F,MATCH($A63,'ASIGNACION AUTOMATICA'!$A:$A,0)))</x:f>
      </x:c>
      <x:c r="D63" s="42" t="str">
        <x:f>IF($A63="","",INDEX('ASIGNACION AUTOMATICA'!$G:$G,MATCH($A63,'ASIGNACION AUTOMATICA'!$A:$A,0)))</x:f>
      </x:c>
      <x:c r="E63" s="42" t="str">
        <x:f>IF($A63="","",INDEX('ASIGNACION AUTOMATICA'!$I:$I,MATCH($A63,'ASIGNACION AUTOMATICA'!$A:$A,0)))</x:f>
      </x:c>
      <x:c r="F63" s="42" t="str">
        <x:f>IF($A63="","",INDEX('ASIGNACION AUTOMATICA'!$J:$J,MATCH($A63,'ASIGNACION AUTOMATICA'!$A:$A,0)))</x:f>
      </x:c>
      <x:c r="G63" s="42" t="str">
        <x:f>IF($A63="","",INDEX('ASIGNACION AUTOMATICA'!$K:$K,MATCH($A63,'ASIGNACION AUTOMATICA'!$A:$A,0)))</x:f>
      </x:c>
      <x:c r="H63" s="42" t="str">
        <x:f>IF($A63="","",INDEX('ASIGNACION AUTOMATICA'!$L:$L,MATCH($A63,'ASIGNACION AUTOMATICA'!$A:$A,0)))</x:f>
      </x:c>
      <x:c r="I63" s="42" t="str">
        <x:f>IF($A63="","","SIN CUPO DISPONIBLE SEGUN ASISTENCIA / RESERVAS")</x:f>
      </x:c>
    </x:row>
    <x:row r="64">
      <x:c r="A64" s="42">
        <x:f>IFERROR(INDEX('ASIGNACION AUTOMATICA'!$A$2:$A$250,AGGREGATE(15,6,(ROW('ASIGNACION AUTOMATICA'!$A$2:$A$250)-ROW('ASIGNACION AUTOMATICA'!$A$2)+1)/('ASIGNACION AUTOMATICA'!$D$2:$D$250="SIN ASIGNAR"),ROWS($A$2:A64))),"")</x:f>
      </x:c>
      <x:c r="B64" s="42" t="str">
        <x:f>IF($A64="","",INDEX('ASIGNACION AUTOMATICA'!$E:$E,MATCH($A64,'ASIGNACION AUTOMATICA'!$A:$A,0)))</x:f>
      </x:c>
      <x:c r="C64" s="42" t="str">
        <x:f>IF($A64="","",INDEX('ASIGNACION AUTOMATICA'!$F:$F,MATCH($A64,'ASIGNACION AUTOMATICA'!$A:$A,0)))</x:f>
      </x:c>
      <x:c r="D64" s="42" t="str">
        <x:f>IF($A64="","",INDEX('ASIGNACION AUTOMATICA'!$G:$G,MATCH($A64,'ASIGNACION AUTOMATICA'!$A:$A,0)))</x:f>
      </x:c>
      <x:c r="E64" s="42" t="str">
        <x:f>IF($A64="","",INDEX('ASIGNACION AUTOMATICA'!$I:$I,MATCH($A64,'ASIGNACION AUTOMATICA'!$A:$A,0)))</x:f>
      </x:c>
      <x:c r="F64" s="42" t="str">
        <x:f>IF($A64="","",INDEX('ASIGNACION AUTOMATICA'!$J:$J,MATCH($A64,'ASIGNACION AUTOMATICA'!$A:$A,0)))</x:f>
      </x:c>
      <x:c r="G64" s="42" t="str">
        <x:f>IF($A64="","",INDEX('ASIGNACION AUTOMATICA'!$K:$K,MATCH($A64,'ASIGNACION AUTOMATICA'!$A:$A,0)))</x:f>
      </x:c>
      <x:c r="H64" s="42" t="str">
        <x:f>IF($A64="","",INDEX('ASIGNACION AUTOMATICA'!$L:$L,MATCH($A64,'ASIGNACION AUTOMATICA'!$A:$A,0)))</x:f>
      </x:c>
      <x:c r="I64" s="42" t="str">
        <x:f>IF($A64="","","SIN CUPO DISPONIBLE SEGUN ASISTENCIA / RESERVAS")</x:f>
      </x:c>
    </x:row>
    <x:row r="65">
      <x:c r="A65" s="42">
        <x:f>IFERROR(INDEX('ASIGNACION AUTOMATICA'!$A$2:$A$250,AGGREGATE(15,6,(ROW('ASIGNACION AUTOMATICA'!$A$2:$A$250)-ROW('ASIGNACION AUTOMATICA'!$A$2)+1)/('ASIGNACION AUTOMATICA'!$D$2:$D$250="SIN ASIGNAR"),ROWS($A$2:A65))),"")</x:f>
      </x:c>
      <x:c r="B65" s="42" t="str">
        <x:f>IF($A65="","",INDEX('ASIGNACION AUTOMATICA'!$E:$E,MATCH($A65,'ASIGNACION AUTOMATICA'!$A:$A,0)))</x:f>
      </x:c>
      <x:c r="C65" s="42" t="str">
        <x:f>IF($A65="","",INDEX('ASIGNACION AUTOMATICA'!$F:$F,MATCH($A65,'ASIGNACION AUTOMATICA'!$A:$A,0)))</x:f>
      </x:c>
      <x:c r="D65" s="42" t="str">
        <x:f>IF($A65="","",INDEX('ASIGNACION AUTOMATICA'!$G:$G,MATCH($A65,'ASIGNACION AUTOMATICA'!$A:$A,0)))</x:f>
      </x:c>
      <x:c r="E65" s="42" t="str">
        <x:f>IF($A65="","",INDEX('ASIGNACION AUTOMATICA'!$I:$I,MATCH($A65,'ASIGNACION AUTOMATICA'!$A:$A,0)))</x:f>
      </x:c>
      <x:c r="F65" s="42" t="str">
        <x:f>IF($A65="","",INDEX('ASIGNACION AUTOMATICA'!$J:$J,MATCH($A65,'ASIGNACION AUTOMATICA'!$A:$A,0)))</x:f>
      </x:c>
      <x:c r="G65" s="42" t="str">
        <x:f>IF($A65="","",INDEX('ASIGNACION AUTOMATICA'!$K:$K,MATCH($A65,'ASIGNACION AUTOMATICA'!$A:$A,0)))</x:f>
      </x:c>
      <x:c r="H65" s="42" t="str">
        <x:f>IF($A65="","",INDEX('ASIGNACION AUTOMATICA'!$L:$L,MATCH($A65,'ASIGNACION AUTOMATICA'!$A:$A,0)))</x:f>
      </x:c>
      <x:c r="I65" s="42" t="str">
        <x:f>IF($A65="","","SIN CUPO DISPONIBLE SEGUN ASISTENCIA / RESERVAS")</x:f>
      </x:c>
    </x:row>
    <x:row r="66">
      <x:c r="A66" s="42">
        <x:f>IFERROR(INDEX('ASIGNACION AUTOMATICA'!$A$2:$A$250,AGGREGATE(15,6,(ROW('ASIGNACION AUTOMATICA'!$A$2:$A$250)-ROW('ASIGNACION AUTOMATICA'!$A$2)+1)/('ASIGNACION AUTOMATICA'!$D$2:$D$250="SIN ASIGNAR"),ROWS($A$2:A66))),"")</x:f>
      </x:c>
      <x:c r="B66" s="42" t="str">
        <x:f>IF($A66="","",INDEX('ASIGNACION AUTOMATICA'!$E:$E,MATCH($A66,'ASIGNACION AUTOMATICA'!$A:$A,0)))</x:f>
      </x:c>
      <x:c r="C66" s="42" t="str">
        <x:f>IF($A66="","",INDEX('ASIGNACION AUTOMATICA'!$F:$F,MATCH($A66,'ASIGNACION AUTOMATICA'!$A:$A,0)))</x:f>
      </x:c>
      <x:c r="D66" s="42" t="str">
        <x:f>IF($A66="","",INDEX('ASIGNACION AUTOMATICA'!$G:$G,MATCH($A66,'ASIGNACION AUTOMATICA'!$A:$A,0)))</x:f>
      </x:c>
      <x:c r="E66" s="42" t="str">
        <x:f>IF($A66="","",INDEX('ASIGNACION AUTOMATICA'!$I:$I,MATCH($A66,'ASIGNACION AUTOMATICA'!$A:$A,0)))</x:f>
      </x:c>
      <x:c r="F66" s="42" t="str">
        <x:f>IF($A66="","",INDEX('ASIGNACION AUTOMATICA'!$J:$J,MATCH($A66,'ASIGNACION AUTOMATICA'!$A:$A,0)))</x:f>
      </x:c>
      <x:c r="G66" s="42" t="str">
        <x:f>IF($A66="","",INDEX('ASIGNACION AUTOMATICA'!$K:$K,MATCH($A66,'ASIGNACION AUTOMATICA'!$A:$A,0)))</x:f>
      </x:c>
      <x:c r="H66" s="42" t="str">
        <x:f>IF($A66="","",INDEX('ASIGNACION AUTOMATICA'!$L:$L,MATCH($A66,'ASIGNACION AUTOMATICA'!$A:$A,0)))</x:f>
      </x:c>
      <x:c r="I66" s="42" t="str">
        <x:f>IF($A66="","","SIN CUPO DISPONIBLE SEGUN ASISTENCIA / RESERVAS")</x:f>
      </x:c>
    </x:row>
    <x:row r="67">
      <x:c r="A67" s="42">
        <x:f>IFERROR(INDEX('ASIGNACION AUTOMATICA'!$A$2:$A$250,AGGREGATE(15,6,(ROW('ASIGNACION AUTOMATICA'!$A$2:$A$250)-ROW('ASIGNACION AUTOMATICA'!$A$2)+1)/('ASIGNACION AUTOMATICA'!$D$2:$D$250="SIN ASIGNAR"),ROWS($A$2:A67))),"")</x:f>
      </x:c>
      <x:c r="B67" s="42" t="str">
        <x:f>IF($A67="","",INDEX('ASIGNACION AUTOMATICA'!$E:$E,MATCH($A67,'ASIGNACION AUTOMATICA'!$A:$A,0)))</x:f>
      </x:c>
      <x:c r="C67" s="42" t="str">
        <x:f>IF($A67="","",INDEX('ASIGNACION AUTOMATICA'!$F:$F,MATCH($A67,'ASIGNACION AUTOMATICA'!$A:$A,0)))</x:f>
      </x:c>
      <x:c r="D67" s="42" t="str">
        <x:f>IF($A67="","",INDEX('ASIGNACION AUTOMATICA'!$G:$G,MATCH($A67,'ASIGNACION AUTOMATICA'!$A:$A,0)))</x:f>
      </x:c>
      <x:c r="E67" s="42" t="str">
        <x:f>IF($A67="","",INDEX('ASIGNACION AUTOMATICA'!$I:$I,MATCH($A67,'ASIGNACION AUTOMATICA'!$A:$A,0)))</x:f>
      </x:c>
      <x:c r="F67" s="42" t="str">
        <x:f>IF($A67="","",INDEX('ASIGNACION AUTOMATICA'!$J:$J,MATCH($A67,'ASIGNACION AUTOMATICA'!$A:$A,0)))</x:f>
      </x:c>
      <x:c r="G67" s="42" t="str">
        <x:f>IF($A67="","",INDEX('ASIGNACION AUTOMATICA'!$K:$K,MATCH($A67,'ASIGNACION AUTOMATICA'!$A:$A,0)))</x:f>
      </x:c>
      <x:c r="H67" s="42" t="str">
        <x:f>IF($A67="","",INDEX('ASIGNACION AUTOMATICA'!$L:$L,MATCH($A67,'ASIGNACION AUTOMATICA'!$A:$A,0)))</x:f>
      </x:c>
      <x:c r="I67" s="42" t="str">
        <x:f>IF($A67="","","SIN CUPO DISPONIBLE SEGUN ASISTENCIA / RESERVAS")</x:f>
      </x:c>
    </x:row>
    <x:row r="68">
      <x:c r="A68" s="42">
        <x:f>IFERROR(INDEX('ASIGNACION AUTOMATICA'!$A$2:$A$250,AGGREGATE(15,6,(ROW('ASIGNACION AUTOMATICA'!$A$2:$A$250)-ROW('ASIGNACION AUTOMATICA'!$A$2)+1)/('ASIGNACION AUTOMATICA'!$D$2:$D$250="SIN ASIGNAR"),ROWS($A$2:A68))),"")</x:f>
      </x:c>
      <x:c r="B68" s="42" t="str">
        <x:f>IF($A68="","",INDEX('ASIGNACION AUTOMATICA'!$E:$E,MATCH($A68,'ASIGNACION AUTOMATICA'!$A:$A,0)))</x:f>
      </x:c>
      <x:c r="C68" s="42" t="str">
        <x:f>IF($A68="","",INDEX('ASIGNACION AUTOMATICA'!$F:$F,MATCH($A68,'ASIGNACION AUTOMATICA'!$A:$A,0)))</x:f>
      </x:c>
      <x:c r="D68" s="42" t="str">
        <x:f>IF($A68="","",INDEX('ASIGNACION AUTOMATICA'!$G:$G,MATCH($A68,'ASIGNACION AUTOMATICA'!$A:$A,0)))</x:f>
      </x:c>
      <x:c r="E68" s="42" t="str">
        <x:f>IF($A68="","",INDEX('ASIGNACION AUTOMATICA'!$I:$I,MATCH($A68,'ASIGNACION AUTOMATICA'!$A:$A,0)))</x:f>
      </x:c>
      <x:c r="F68" s="42" t="str">
        <x:f>IF($A68="","",INDEX('ASIGNACION AUTOMATICA'!$J:$J,MATCH($A68,'ASIGNACION AUTOMATICA'!$A:$A,0)))</x:f>
      </x:c>
      <x:c r="G68" s="42" t="str">
        <x:f>IF($A68="","",INDEX('ASIGNACION AUTOMATICA'!$K:$K,MATCH($A68,'ASIGNACION AUTOMATICA'!$A:$A,0)))</x:f>
      </x:c>
      <x:c r="H68" s="42" t="str">
        <x:f>IF($A68="","",INDEX('ASIGNACION AUTOMATICA'!$L:$L,MATCH($A68,'ASIGNACION AUTOMATICA'!$A:$A,0)))</x:f>
      </x:c>
      <x:c r="I68" s="42" t="str">
        <x:f>IF($A68="","","SIN CUPO DISPONIBLE SEGUN ASISTENCIA / RESERVAS")</x:f>
      </x:c>
    </x:row>
    <x:row r="69">
      <x:c r="A69" s="42">
        <x:f>IFERROR(INDEX('ASIGNACION AUTOMATICA'!$A$2:$A$250,AGGREGATE(15,6,(ROW('ASIGNACION AUTOMATICA'!$A$2:$A$250)-ROW('ASIGNACION AUTOMATICA'!$A$2)+1)/('ASIGNACION AUTOMATICA'!$D$2:$D$250="SIN ASIGNAR"),ROWS($A$2:A69))),"")</x:f>
      </x:c>
      <x:c r="B69" s="42" t="str">
        <x:f>IF($A69="","",INDEX('ASIGNACION AUTOMATICA'!$E:$E,MATCH($A69,'ASIGNACION AUTOMATICA'!$A:$A,0)))</x:f>
      </x:c>
      <x:c r="C69" s="42" t="str">
        <x:f>IF($A69="","",INDEX('ASIGNACION AUTOMATICA'!$F:$F,MATCH($A69,'ASIGNACION AUTOMATICA'!$A:$A,0)))</x:f>
      </x:c>
      <x:c r="D69" s="42" t="str">
        <x:f>IF($A69="","",INDEX('ASIGNACION AUTOMATICA'!$G:$G,MATCH($A69,'ASIGNACION AUTOMATICA'!$A:$A,0)))</x:f>
      </x:c>
      <x:c r="E69" s="42" t="str">
        <x:f>IF($A69="","",INDEX('ASIGNACION AUTOMATICA'!$I:$I,MATCH($A69,'ASIGNACION AUTOMATICA'!$A:$A,0)))</x:f>
      </x:c>
      <x:c r="F69" s="42" t="str">
        <x:f>IF($A69="","",INDEX('ASIGNACION AUTOMATICA'!$J:$J,MATCH($A69,'ASIGNACION AUTOMATICA'!$A:$A,0)))</x:f>
      </x:c>
      <x:c r="G69" s="42" t="str">
        <x:f>IF($A69="","",INDEX('ASIGNACION AUTOMATICA'!$K:$K,MATCH($A69,'ASIGNACION AUTOMATICA'!$A:$A,0)))</x:f>
      </x:c>
      <x:c r="H69" s="42" t="str">
        <x:f>IF($A69="","",INDEX('ASIGNACION AUTOMATICA'!$L:$L,MATCH($A69,'ASIGNACION AUTOMATICA'!$A:$A,0)))</x:f>
      </x:c>
      <x:c r="I69" s="42" t="str">
        <x:f>IF($A69="","","SIN CUPO DISPONIBLE SEGUN ASISTENCIA / RESERVAS")</x:f>
      </x:c>
    </x:row>
    <x:row r="70">
      <x:c r="A70" s="42">
        <x:f>IFERROR(INDEX('ASIGNACION AUTOMATICA'!$A$2:$A$250,AGGREGATE(15,6,(ROW('ASIGNACION AUTOMATICA'!$A$2:$A$250)-ROW('ASIGNACION AUTOMATICA'!$A$2)+1)/('ASIGNACION AUTOMATICA'!$D$2:$D$250="SIN ASIGNAR"),ROWS($A$2:A70))),"")</x:f>
      </x:c>
      <x:c r="B70" s="42" t="str">
        <x:f>IF($A70="","",INDEX('ASIGNACION AUTOMATICA'!$E:$E,MATCH($A70,'ASIGNACION AUTOMATICA'!$A:$A,0)))</x:f>
      </x:c>
      <x:c r="C70" s="42" t="str">
        <x:f>IF($A70="","",INDEX('ASIGNACION AUTOMATICA'!$F:$F,MATCH($A70,'ASIGNACION AUTOMATICA'!$A:$A,0)))</x:f>
      </x:c>
      <x:c r="D70" s="42" t="str">
        <x:f>IF($A70="","",INDEX('ASIGNACION AUTOMATICA'!$G:$G,MATCH($A70,'ASIGNACION AUTOMATICA'!$A:$A,0)))</x:f>
      </x:c>
      <x:c r="E70" s="42" t="str">
        <x:f>IF($A70="","",INDEX('ASIGNACION AUTOMATICA'!$I:$I,MATCH($A70,'ASIGNACION AUTOMATICA'!$A:$A,0)))</x:f>
      </x:c>
      <x:c r="F70" s="42" t="str">
        <x:f>IF($A70="","",INDEX('ASIGNACION AUTOMATICA'!$J:$J,MATCH($A70,'ASIGNACION AUTOMATICA'!$A:$A,0)))</x:f>
      </x:c>
      <x:c r="G70" s="42" t="str">
        <x:f>IF($A70="","",INDEX('ASIGNACION AUTOMATICA'!$K:$K,MATCH($A70,'ASIGNACION AUTOMATICA'!$A:$A,0)))</x:f>
      </x:c>
      <x:c r="H70" s="42" t="str">
        <x:f>IF($A70="","",INDEX('ASIGNACION AUTOMATICA'!$L:$L,MATCH($A70,'ASIGNACION AUTOMATICA'!$A:$A,0)))</x:f>
      </x:c>
      <x:c r="I70" s="42" t="str">
        <x:f>IF($A70="","","SIN CUPO DISPONIBLE SEGUN ASISTENCIA / RESERVAS")</x:f>
      </x:c>
    </x:row>
    <x:row r="71">
      <x:c r="A71" s="42">
        <x:f>IFERROR(INDEX('ASIGNACION AUTOMATICA'!$A$2:$A$250,AGGREGATE(15,6,(ROW('ASIGNACION AUTOMATICA'!$A$2:$A$250)-ROW('ASIGNACION AUTOMATICA'!$A$2)+1)/('ASIGNACION AUTOMATICA'!$D$2:$D$250="SIN ASIGNAR"),ROWS($A$2:A71))),"")</x:f>
      </x:c>
      <x:c r="B71" s="42" t="str">
        <x:f>IF($A71="","",INDEX('ASIGNACION AUTOMATICA'!$E:$E,MATCH($A71,'ASIGNACION AUTOMATICA'!$A:$A,0)))</x:f>
      </x:c>
      <x:c r="C71" s="42" t="str">
        <x:f>IF($A71="","",INDEX('ASIGNACION AUTOMATICA'!$F:$F,MATCH($A71,'ASIGNACION AUTOMATICA'!$A:$A,0)))</x:f>
      </x:c>
      <x:c r="D71" s="42" t="str">
        <x:f>IF($A71="","",INDEX('ASIGNACION AUTOMATICA'!$G:$G,MATCH($A71,'ASIGNACION AUTOMATICA'!$A:$A,0)))</x:f>
      </x:c>
      <x:c r="E71" s="42" t="str">
        <x:f>IF($A71="","",INDEX('ASIGNACION AUTOMATICA'!$I:$I,MATCH($A71,'ASIGNACION AUTOMATICA'!$A:$A,0)))</x:f>
      </x:c>
      <x:c r="F71" s="42" t="str">
        <x:f>IF($A71="","",INDEX('ASIGNACION AUTOMATICA'!$J:$J,MATCH($A71,'ASIGNACION AUTOMATICA'!$A:$A,0)))</x:f>
      </x:c>
      <x:c r="G71" s="42" t="str">
        <x:f>IF($A71="","",INDEX('ASIGNACION AUTOMATICA'!$K:$K,MATCH($A71,'ASIGNACION AUTOMATICA'!$A:$A,0)))</x:f>
      </x:c>
      <x:c r="H71" s="42" t="str">
        <x:f>IF($A71="","",INDEX('ASIGNACION AUTOMATICA'!$L:$L,MATCH($A71,'ASIGNACION AUTOMATICA'!$A:$A,0)))</x:f>
      </x:c>
      <x:c r="I71" s="42" t="str">
        <x:f>IF($A71="","","SIN CUPO DISPONIBLE SEGUN ASISTENCIA / RESERVAS")</x:f>
      </x:c>
    </x:row>
    <x:row r="72">
      <x:c r="A72" s="42">
        <x:f>IFERROR(INDEX('ASIGNACION AUTOMATICA'!$A$2:$A$250,AGGREGATE(15,6,(ROW('ASIGNACION AUTOMATICA'!$A$2:$A$250)-ROW('ASIGNACION AUTOMATICA'!$A$2)+1)/('ASIGNACION AUTOMATICA'!$D$2:$D$250="SIN ASIGNAR"),ROWS($A$2:A72))),"")</x:f>
      </x:c>
      <x:c r="B72" s="42" t="str">
        <x:f>IF($A72="","",INDEX('ASIGNACION AUTOMATICA'!$E:$E,MATCH($A72,'ASIGNACION AUTOMATICA'!$A:$A,0)))</x:f>
      </x:c>
      <x:c r="C72" s="42" t="str">
        <x:f>IF($A72="","",INDEX('ASIGNACION AUTOMATICA'!$F:$F,MATCH($A72,'ASIGNACION AUTOMATICA'!$A:$A,0)))</x:f>
      </x:c>
      <x:c r="D72" s="42" t="str">
        <x:f>IF($A72="","",INDEX('ASIGNACION AUTOMATICA'!$G:$G,MATCH($A72,'ASIGNACION AUTOMATICA'!$A:$A,0)))</x:f>
      </x:c>
      <x:c r="E72" s="42" t="str">
        <x:f>IF($A72="","",INDEX('ASIGNACION AUTOMATICA'!$I:$I,MATCH($A72,'ASIGNACION AUTOMATICA'!$A:$A,0)))</x:f>
      </x:c>
      <x:c r="F72" s="42" t="str">
        <x:f>IF($A72="","",INDEX('ASIGNACION AUTOMATICA'!$J:$J,MATCH($A72,'ASIGNACION AUTOMATICA'!$A:$A,0)))</x:f>
      </x:c>
      <x:c r="G72" s="42" t="str">
        <x:f>IF($A72="","",INDEX('ASIGNACION AUTOMATICA'!$K:$K,MATCH($A72,'ASIGNACION AUTOMATICA'!$A:$A,0)))</x:f>
      </x:c>
      <x:c r="H72" s="42" t="str">
        <x:f>IF($A72="","",INDEX('ASIGNACION AUTOMATICA'!$L:$L,MATCH($A72,'ASIGNACION AUTOMATICA'!$A:$A,0)))</x:f>
      </x:c>
      <x:c r="I72" s="42" t="str">
        <x:f>IF($A72="","","SIN CUPO DISPONIBLE SEGUN ASISTENCIA / RESERVAS")</x:f>
      </x:c>
    </x:row>
    <x:row r="73">
      <x:c r="A73" s="42">
        <x:f>IFERROR(INDEX('ASIGNACION AUTOMATICA'!$A$2:$A$250,AGGREGATE(15,6,(ROW('ASIGNACION AUTOMATICA'!$A$2:$A$250)-ROW('ASIGNACION AUTOMATICA'!$A$2)+1)/('ASIGNACION AUTOMATICA'!$D$2:$D$250="SIN ASIGNAR"),ROWS($A$2:A73))),"")</x:f>
      </x:c>
      <x:c r="B73" s="42" t="str">
        <x:f>IF($A73="","",INDEX('ASIGNACION AUTOMATICA'!$E:$E,MATCH($A73,'ASIGNACION AUTOMATICA'!$A:$A,0)))</x:f>
      </x:c>
      <x:c r="C73" s="42" t="str">
        <x:f>IF($A73="","",INDEX('ASIGNACION AUTOMATICA'!$F:$F,MATCH($A73,'ASIGNACION AUTOMATICA'!$A:$A,0)))</x:f>
      </x:c>
      <x:c r="D73" s="42" t="str">
        <x:f>IF($A73="","",INDEX('ASIGNACION AUTOMATICA'!$G:$G,MATCH($A73,'ASIGNACION AUTOMATICA'!$A:$A,0)))</x:f>
      </x:c>
      <x:c r="E73" s="42" t="str">
        <x:f>IF($A73="","",INDEX('ASIGNACION AUTOMATICA'!$I:$I,MATCH($A73,'ASIGNACION AUTOMATICA'!$A:$A,0)))</x:f>
      </x:c>
      <x:c r="F73" s="42" t="str">
        <x:f>IF($A73="","",INDEX('ASIGNACION AUTOMATICA'!$J:$J,MATCH($A73,'ASIGNACION AUTOMATICA'!$A:$A,0)))</x:f>
      </x:c>
      <x:c r="G73" s="42" t="str">
        <x:f>IF($A73="","",INDEX('ASIGNACION AUTOMATICA'!$K:$K,MATCH($A73,'ASIGNACION AUTOMATICA'!$A:$A,0)))</x:f>
      </x:c>
      <x:c r="H73" s="42" t="str">
        <x:f>IF($A73="","",INDEX('ASIGNACION AUTOMATICA'!$L:$L,MATCH($A73,'ASIGNACION AUTOMATICA'!$A:$A,0)))</x:f>
      </x:c>
      <x:c r="I73" s="42" t="str">
        <x:f>IF($A73="","","SIN CUPO DISPONIBLE SEGUN ASISTENCIA / RESERVAS")</x:f>
      </x:c>
    </x:row>
    <x:row r="74">
      <x:c r="A74" s="42">
        <x:f>IFERROR(INDEX('ASIGNACION AUTOMATICA'!$A$2:$A$250,AGGREGATE(15,6,(ROW('ASIGNACION AUTOMATICA'!$A$2:$A$250)-ROW('ASIGNACION AUTOMATICA'!$A$2)+1)/('ASIGNACION AUTOMATICA'!$D$2:$D$250="SIN ASIGNAR"),ROWS($A$2:A74))),"")</x:f>
      </x:c>
      <x:c r="B74" s="42" t="str">
        <x:f>IF($A74="","",INDEX('ASIGNACION AUTOMATICA'!$E:$E,MATCH($A74,'ASIGNACION AUTOMATICA'!$A:$A,0)))</x:f>
      </x:c>
      <x:c r="C74" s="42" t="str">
        <x:f>IF($A74="","",INDEX('ASIGNACION AUTOMATICA'!$F:$F,MATCH($A74,'ASIGNACION AUTOMATICA'!$A:$A,0)))</x:f>
      </x:c>
      <x:c r="D74" s="42" t="str">
        <x:f>IF($A74="","",INDEX('ASIGNACION AUTOMATICA'!$G:$G,MATCH($A74,'ASIGNACION AUTOMATICA'!$A:$A,0)))</x:f>
      </x:c>
      <x:c r="E74" s="42" t="str">
        <x:f>IF($A74="","",INDEX('ASIGNACION AUTOMATICA'!$I:$I,MATCH($A74,'ASIGNACION AUTOMATICA'!$A:$A,0)))</x:f>
      </x:c>
      <x:c r="F74" s="42" t="str">
        <x:f>IF($A74="","",INDEX('ASIGNACION AUTOMATICA'!$J:$J,MATCH($A74,'ASIGNACION AUTOMATICA'!$A:$A,0)))</x:f>
      </x:c>
      <x:c r="G74" s="42" t="str">
        <x:f>IF($A74="","",INDEX('ASIGNACION AUTOMATICA'!$K:$K,MATCH($A74,'ASIGNACION AUTOMATICA'!$A:$A,0)))</x:f>
      </x:c>
      <x:c r="H74" s="42" t="str">
        <x:f>IF($A74="","",INDEX('ASIGNACION AUTOMATICA'!$L:$L,MATCH($A74,'ASIGNACION AUTOMATICA'!$A:$A,0)))</x:f>
      </x:c>
      <x:c r="I74" s="42" t="str">
        <x:f>IF($A74="","","SIN CUPO DISPONIBLE SEGUN ASISTENCIA / RESERVAS")</x:f>
      </x:c>
    </x:row>
    <x:row r="75">
      <x:c r="A75" s="42">
        <x:f>IFERROR(INDEX('ASIGNACION AUTOMATICA'!$A$2:$A$250,AGGREGATE(15,6,(ROW('ASIGNACION AUTOMATICA'!$A$2:$A$250)-ROW('ASIGNACION AUTOMATICA'!$A$2)+1)/('ASIGNACION AUTOMATICA'!$D$2:$D$250="SIN ASIGNAR"),ROWS($A$2:A75))),"")</x:f>
      </x:c>
      <x:c r="B75" s="42" t="str">
        <x:f>IF($A75="","",INDEX('ASIGNACION AUTOMATICA'!$E:$E,MATCH($A75,'ASIGNACION AUTOMATICA'!$A:$A,0)))</x:f>
      </x:c>
      <x:c r="C75" s="42" t="str">
        <x:f>IF($A75="","",INDEX('ASIGNACION AUTOMATICA'!$F:$F,MATCH($A75,'ASIGNACION AUTOMATICA'!$A:$A,0)))</x:f>
      </x:c>
      <x:c r="D75" s="42" t="str">
        <x:f>IF($A75="","",INDEX('ASIGNACION AUTOMATICA'!$G:$G,MATCH($A75,'ASIGNACION AUTOMATICA'!$A:$A,0)))</x:f>
      </x:c>
      <x:c r="E75" s="42" t="str">
        <x:f>IF($A75="","",INDEX('ASIGNACION AUTOMATICA'!$I:$I,MATCH($A75,'ASIGNACION AUTOMATICA'!$A:$A,0)))</x:f>
      </x:c>
      <x:c r="F75" s="42" t="str">
        <x:f>IF($A75="","",INDEX('ASIGNACION AUTOMATICA'!$J:$J,MATCH($A75,'ASIGNACION AUTOMATICA'!$A:$A,0)))</x:f>
      </x:c>
      <x:c r="G75" s="42" t="str">
        <x:f>IF($A75="","",INDEX('ASIGNACION AUTOMATICA'!$K:$K,MATCH($A75,'ASIGNACION AUTOMATICA'!$A:$A,0)))</x:f>
      </x:c>
      <x:c r="H75" s="42" t="str">
        <x:f>IF($A75="","",INDEX('ASIGNACION AUTOMATICA'!$L:$L,MATCH($A75,'ASIGNACION AUTOMATICA'!$A:$A,0)))</x:f>
      </x:c>
      <x:c r="I75" s="42" t="str">
        <x:f>IF($A75="","","SIN CUPO DISPONIBLE SEGUN ASISTENCIA / RESERVAS")</x:f>
      </x:c>
    </x:row>
    <x:row r="76">
      <x:c r="A76" s="42">
        <x:f>IFERROR(INDEX('ASIGNACION AUTOMATICA'!$A$2:$A$250,AGGREGATE(15,6,(ROW('ASIGNACION AUTOMATICA'!$A$2:$A$250)-ROW('ASIGNACION AUTOMATICA'!$A$2)+1)/('ASIGNACION AUTOMATICA'!$D$2:$D$250="SIN ASIGNAR"),ROWS($A$2:A76))),"")</x:f>
      </x:c>
      <x:c r="B76" s="42" t="str">
        <x:f>IF($A76="","",INDEX('ASIGNACION AUTOMATICA'!$E:$E,MATCH($A76,'ASIGNACION AUTOMATICA'!$A:$A,0)))</x:f>
      </x:c>
      <x:c r="C76" s="42" t="str">
        <x:f>IF($A76="","",INDEX('ASIGNACION AUTOMATICA'!$F:$F,MATCH($A76,'ASIGNACION AUTOMATICA'!$A:$A,0)))</x:f>
      </x:c>
      <x:c r="D76" s="42" t="str">
        <x:f>IF($A76="","",INDEX('ASIGNACION AUTOMATICA'!$G:$G,MATCH($A76,'ASIGNACION AUTOMATICA'!$A:$A,0)))</x:f>
      </x:c>
      <x:c r="E76" s="42" t="str">
        <x:f>IF($A76="","",INDEX('ASIGNACION AUTOMATICA'!$I:$I,MATCH($A76,'ASIGNACION AUTOMATICA'!$A:$A,0)))</x:f>
      </x:c>
      <x:c r="F76" s="42" t="str">
        <x:f>IF($A76="","",INDEX('ASIGNACION AUTOMATICA'!$J:$J,MATCH($A76,'ASIGNACION AUTOMATICA'!$A:$A,0)))</x:f>
      </x:c>
      <x:c r="G76" s="42" t="str">
        <x:f>IF($A76="","",INDEX('ASIGNACION AUTOMATICA'!$K:$K,MATCH($A76,'ASIGNACION AUTOMATICA'!$A:$A,0)))</x:f>
      </x:c>
      <x:c r="H76" s="42" t="str">
        <x:f>IF($A76="","",INDEX('ASIGNACION AUTOMATICA'!$L:$L,MATCH($A76,'ASIGNACION AUTOMATICA'!$A:$A,0)))</x:f>
      </x:c>
      <x:c r="I76" s="42" t="str">
        <x:f>IF($A76="","","SIN CUPO DISPONIBLE SEGUN ASISTENCIA / RESERVAS")</x:f>
      </x:c>
    </x:row>
    <x:row r="77">
      <x:c r="A77" s="42">
        <x:f>IFERROR(INDEX('ASIGNACION AUTOMATICA'!$A$2:$A$250,AGGREGATE(15,6,(ROW('ASIGNACION AUTOMATICA'!$A$2:$A$250)-ROW('ASIGNACION AUTOMATICA'!$A$2)+1)/('ASIGNACION AUTOMATICA'!$D$2:$D$250="SIN ASIGNAR"),ROWS($A$2:A77))),"")</x:f>
      </x:c>
      <x:c r="B77" s="42" t="str">
        <x:f>IF($A77="","",INDEX('ASIGNACION AUTOMATICA'!$E:$E,MATCH($A77,'ASIGNACION AUTOMATICA'!$A:$A,0)))</x:f>
      </x:c>
      <x:c r="C77" s="42" t="str">
        <x:f>IF($A77="","",INDEX('ASIGNACION AUTOMATICA'!$F:$F,MATCH($A77,'ASIGNACION AUTOMATICA'!$A:$A,0)))</x:f>
      </x:c>
      <x:c r="D77" s="42" t="str">
        <x:f>IF($A77="","",INDEX('ASIGNACION AUTOMATICA'!$G:$G,MATCH($A77,'ASIGNACION AUTOMATICA'!$A:$A,0)))</x:f>
      </x:c>
      <x:c r="E77" s="42" t="str">
        <x:f>IF($A77="","",INDEX('ASIGNACION AUTOMATICA'!$I:$I,MATCH($A77,'ASIGNACION AUTOMATICA'!$A:$A,0)))</x:f>
      </x:c>
      <x:c r="F77" s="42" t="str">
        <x:f>IF($A77="","",INDEX('ASIGNACION AUTOMATICA'!$J:$J,MATCH($A77,'ASIGNACION AUTOMATICA'!$A:$A,0)))</x:f>
      </x:c>
      <x:c r="G77" s="42" t="str">
        <x:f>IF($A77="","",INDEX('ASIGNACION AUTOMATICA'!$K:$K,MATCH($A77,'ASIGNACION AUTOMATICA'!$A:$A,0)))</x:f>
      </x:c>
      <x:c r="H77" s="42" t="str">
        <x:f>IF($A77="","",INDEX('ASIGNACION AUTOMATICA'!$L:$L,MATCH($A77,'ASIGNACION AUTOMATICA'!$A:$A,0)))</x:f>
      </x:c>
      <x:c r="I77" s="42" t="str">
        <x:f>IF($A77="","","SIN CUPO DISPONIBLE SEGUN ASISTENCIA / RESERVAS")</x:f>
      </x:c>
    </x:row>
    <x:row r="78">
      <x:c r="A78" s="42">
        <x:f>IFERROR(INDEX('ASIGNACION AUTOMATICA'!$A$2:$A$250,AGGREGATE(15,6,(ROW('ASIGNACION AUTOMATICA'!$A$2:$A$250)-ROW('ASIGNACION AUTOMATICA'!$A$2)+1)/('ASIGNACION AUTOMATICA'!$D$2:$D$250="SIN ASIGNAR"),ROWS($A$2:A78))),"")</x:f>
      </x:c>
      <x:c r="B78" s="42" t="str">
        <x:f>IF($A78="","",INDEX('ASIGNACION AUTOMATICA'!$E:$E,MATCH($A78,'ASIGNACION AUTOMATICA'!$A:$A,0)))</x:f>
      </x:c>
      <x:c r="C78" s="42" t="str">
        <x:f>IF($A78="","",INDEX('ASIGNACION AUTOMATICA'!$F:$F,MATCH($A78,'ASIGNACION AUTOMATICA'!$A:$A,0)))</x:f>
      </x:c>
      <x:c r="D78" s="42" t="str">
        <x:f>IF($A78="","",INDEX('ASIGNACION AUTOMATICA'!$G:$G,MATCH($A78,'ASIGNACION AUTOMATICA'!$A:$A,0)))</x:f>
      </x:c>
      <x:c r="E78" s="42" t="str">
        <x:f>IF($A78="","",INDEX('ASIGNACION AUTOMATICA'!$I:$I,MATCH($A78,'ASIGNACION AUTOMATICA'!$A:$A,0)))</x:f>
      </x:c>
      <x:c r="F78" s="42" t="str">
        <x:f>IF($A78="","",INDEX('ASIGNACION AUTOMATICA'!$J:$J,MATCH($A78,'ASIGNACION AUTOMATICA'!$A:$A,0)))</x:f>
      </x:c>
      <x:c r="G78" s="42" t="str">
        <x:f>IF($A78="","",INDEX('ASIGNACION AUTOMATICA'!$K:$K,MATCH($A78,'ASIGNACION AUTOMATICA'!$A:$A,0)))</x:f>
      </x:c>
      <x:c r="H78" s="42" t="str">
        <x:f>IF($A78="","",INDEX('ASIGNACION AUTOMATICA'!$L:$L,MATCH($A78,'ASIGNACION AUTOMATICA'!$A:$A,0)))</x:f>
      </x:c>
      <x:c r="I78" s="42" t="str">
        <x:f>IF($A78="","","SIN CUPO DISPONIBLE SEGUN ASISTENCIA / RESERVAS")</x:f>
      </x:c>
    </x:row>
    <x:row r="79">
      <x:c r="A79" s="42">
        <x:f>IFERROR(INDEX('ASIGNACION AUTOMATICA'!$A$2:$A$250,AGGREGATE(15,6,(ROW('ASIGNACION AUTOMATICA'!$A$2:$A$250)-ROW('ASIGNACION AUTOMATICA'!$A$2)+1)/('ASIGNACION AUTOMATICA'!$D$2:$D$250="SIN ASIGNAR"),ROWS($A$2:A79))),"")</x:f>
      </x:c>
      <x:c r="B79" s="42" t="str">
        <x:f>IF($A79="","",INDEX('ASIGNACION AUTOMATICA'!$E:$E,MATCH($A79,'ASIGNACION AUTOMATICA'!$A:$A,0)))</x:f>
      </x:c>
      <x:c r="C79" s="42" t="str">
        <x:f>IF($A79="","",INDEX('ASIGNACION AUTOMATICA'!$F:$F,MATCH($A79,'ASIGNACION AUTOMATICA'!$A:$A,0)))</x:f>
      </x:c>
      <x:c r="D79" s="42" t="str">
        <x:f>IF($A79="","",INDEX('ASIGNACION AUTOMATICA'!$G:$G,MATCH($A79,'ASIGNACION AUTOMATICA'!$A:$A,0)))</x:f>
      </x:c>
      <x:c r="E79" s="42" t="str">
        <x:f>IF($A79="","",INDEX('ASIGNACION AUTOMATICA'!$I:$I,MATCH($A79,'ASIGNACION AUTOMATICA'!$A:$A,0)))</x:f>
      </x:c>
      <x:c r="F79" s="42" t="str">
        <x:f>IF($A79="","",INDEX('ASIGNACION AUTOMATICA'!$J:$J,MATCH($A79,'ASIGNACION AUTOMATICA'!$A:$A,0)))</x:f>
      </x:c>
      <x:c r="G79" s="42" t="str">
        <x:f>IF($A79="","",INDEX('ASIGNACION AUTOMATICA'!$K:$K,MATCH($A79,'ASIGNACION AUTOMATICA'!$A:$A,0)))</x:f>
      </x:c>
      <x:c r="H79" s="42" t="str">
        <x:f>IF($A79="","",INDEX('ASIGNACION AUTOMATICA'!$L:$L,MATCH($A79,'ASIGNACION AUTOMATICA'!$A:$A,0)))</x:f>
      </x:c>
      <x:c r="I79" s="42" t="str">
        <x:f>IF($A79="","","SIN CUPO DISPONIBLE SEGUN ASISTENCIA / RESERVAS")</x:f>
      </x:c>
    </x:row>
    <x:row r="80">
      <x:c r="A80" s="42">
        <x:f>IFERROR(INDEX('ASIGNACION AUTOMATICA'!$A$2:$A$250,AGGREGATE(15,6,(ROW('ASIGNACION AUTOMATICA'!$A$2:$A$250)-ROW('ASIGNACION AUTOMATICA'!$A$2)+1)/('ASIGNACION AUTOMATICA'!$D$2:$D$250="SIN ASIGNAR"),ROWS($A$2:A80))),"")</x:f>
      </x:c>
      <x:c r="B80" s="42" t="str">
        <x:f>IF($A80="","",INDEX('ASIGNACION AUTOMATICA'!$E:$E,MATCH($A80,'ASIGNACION AUTOMATICA'!$A:$A,0)))</x:f>
      </x:c>
      <x:c r="C80" s="42" t="str">
        <x:f>IF($A80="","",INDEX('ASIGNACION AUTOMATICA'!$F:$F,MATCH($A80,'ASIGNACION AUTOMATICA'!$A:$A,0)))</x:f>
      </x:c>
      <x:c r="D80" s="42" t="str">
        <x:f>IF($A80="","",INDEX('ASIGNACION AUTOMATICA'!$G:$G,MATCH($A80,'ASIGNACION AUTOMATICA'!$A:$A,0)))</x:f>
      </x:c>
      <x:c r="E80" s="42" t="str">
        <x:f>IF($A80="","",INDEX('ASIGNACION AUTOMATICA'!$I:$I,MATCH($A80,'ASIGNACION AUTOMATICA'!$A:$A,0)))</x:f>
      </x:c>
      <x:c r="F80" s="42" t="str">
        <x:f>IF($A80="","",INDEX('ASIGNACION AUTOMATICA'!$J:$J,MATCH($A80,'ASIGNACION AUTOMATICA'!$A:$A,0)))</x:f>
      </x:c>
      <x:c r="G80" s="42" t="str">
        <x:f>IF($A80="","",INDEX('ASIGNACION AUTOMATICA'!$K:$K,MATCH($A80,'ASIGNACION AUTOMATICA'!$A:$A,0)))</x:f>
      </x:c>
      <x:c r="H80" s="42" t="str">
        <x:f>IF($A80="","",INDEX('ASIGNACION AUTOMATICA'!$L:$L,MATCH($A80,'ASIGNACION AUTOMATICA'!$A:$A,0)))</x:f>
      </x:c>
      <x:c r="I80" s="42" t="str">
        <x:f>IF($A80="","","SIN CUPO DISPONIBLE SEGUN ASISTENCIA / RESERVAS")</x:f>
      </x:c>
    </x:row>
    <x:row r="81">
      <x:c r="A81" s="42">
        <x:f>IFERROR(INDEX('ASIGNACION AUTOMATICA'!$A$2:$A$250,AGGREGATE(15,6,(ROW('ASIGNACION AUTOMATICA'!$A$2:$A$250)-ROW('ASIGNACION AUTOMATICA'!$A$2)+1)/('ASIGNACION AUTOMATICA'!$D$2:$D$250="SIN ASIGNAR"),ROWS($A$2:A81))),"")</x:f>
      </x:c>
      <x:c r="B81" s="42" t="str">
        <x:f>IF($A81="","",INDEX('ASIGNACION AUTOMATICA'!$E:$E,MATCH($A81,'ASIGNACION AUTOMATICA'!$A:$A,0)))</x:f>
      </x:c>
      <x:c r="C81" s="42" t="str">
        <x:f>IF($A81="","",INDEX('ASIGNACION AUTOMATICA'!$F:$F,MATCH($A81,'ASIGNACION AUTOMATICA'!$A:$A,0)))</x:f>
      </x:c>
      <x:c r="D81" s="42" t="str">
        <x:f>IF($A81="","",INDEX('ASIGNACION AUTOMATICA'!$G:$G,MATCH($A81,'ASIGNACION AUTOMATICA'!$A:$A,0)))</x:f>
      </x:c>
      <x:c r="E81" s="42" t="str">
        <x:f>IF($A81="","",INDEX('ASIGNACION AUTOMATICA'!$I:$I,MATCH($A81,'ASIGNACION AUTOMATICA'!$A:$A,0)))</x:f>
      </x:c>
      <x:c r="F81" s="42" t="str">
        <x:f>IF($A81="","",INDEX('ASIGNACION AUTOMATICA'!$J:$J,MATCH($A81,'ASIGNACION AUTOMATICA'!$A:$A,0)))</x:f>
      </x:c>
      <x:c r="G81" s="42" t="str">
        <x:f>IF($A81="","",INDEX('ASIGNACION AUTOMATICA'!$K:$K,MATCH($A81,'ASIGNACION AUTOMATICA'!$A:$A,0)))</x:f>
      </x:c>
      <x:c r="H81" s="42" t="str">
        <x:f>IF($A81="","",INDEX('ASIGNACION AUTOMATICA'!$L:$L,MATCH($A81,'ASIGNACION AUTOMATICA'!$A:$A,0)))</x:f>
      </x:c>
      <x:c r="I81" s="42" t="str">
        <x:f>IF($A81="","","SIN CUPO DISPONIBLE SEGUN ASISTENCIA / RESERVAS")</x:f>
      </x:c>
    </x:row>
    <x:row r="82">
      <x:c r="A82" s="42">
        <x:f>IFERROR(INDEX('ASIGNACION AUTOMATICA'!$A$2:$A$250,AGGREGATE(15,6,(ROW('ASIGNACION AUTOMATICA'!$A$2:$A$250)-ROW('ASIGNACION AUTOMATICA'!$A$2)+1)/('ASIGNACION AUTOMATICA'!$D$2:$D$250="SIN ASIGNAR"),ROWS($A$2:A82))),"")</x:f>
      </x:c>
      <x:c r="B82" s="42" t="str">
        <x:f>IF($A82="","",INDEX('ASIGNACION AUTOMATICA'!$E:$E,MATCH($A82,'ASIGNACION AUTOMATICA'!$A:$A,0)))</x:f>
      </x:c>
      <x:c r="C82" s="42" t="str">
        <x:f>IF($A82="","",INDEX('ASIGNACION AUTOMATICA'!$F:$F,MATCH($A82,'ASIGNACION AUTOMATICA'!$A:$A,0)))</x:f>
      </x:c>
      <x:c r="D82" s="42" t="str">
        <x:f>IF($A82="","",INDEX('ASIGNACION AUTOMATICA'!$G:$G,MATCH($A82,'ASIGNACION AUTOMATICA'!$A:$A,0)))</x:f>
      </x:c>
      <x:c r="E82" s="42" t="str">
        <x:f>IF($A82="","",INDEX('ASIGNACION AUTOMATICA'!$I:$I,MATCH($A82,'ASIGNACION AUTOMATICA'!$A:$A,0)))</x:f>
      </x:c>
      <x:c r="F82" s="42" t="str">
        <x:f>IF($A82="","",INDEX('ASIGNACION AUTOMATICA'!$J:$J,MATCH($A82,'ASIGNACION AUTOMATICA'!$A:$A,0)))</x:f>
      </x:c>
      <x:c r="G82" s="42" t="str">
        <x:f>IF($A82="","",INDEX('ASIGNACION AUTOMATICA'!$K:$K,MATCH($A82,'ASIGNACION AUTOMATICA'!$A:$A,0)))</x:f>
      </x:c>
      <x:c r="H82" s="42" t="str">
        <x:f>IF($A82="","",INDEX('ASIGNACION AUTOMATICA'!$L:$L,MATCH($A82,'ASIGNACION AUTOMATICA'!$A:$A,0)))</x:f>
      </x:c>
      <x:c r="I82" s="42" t="str">
        <x:f>IF($A82="","","SIN CUPO DISPONIBLE SEGUN ASISTENCIA / RESERVAS")</x:f>
      </x:c>
    </x:row>
    <x:row r="83">
      <x:c r="A83" s="42">
        <x:f>IFERROR(INDEX('ASIGNACION AUTOMATICA'!$A$2:$A$250,AGGREGATE(15,6,(ROW('ASIGNACION AUTOMATICA'!$A$2:$A$250)-ROW('ASIGNACION AUTOMATICA'!$A$2)+1)/('ASIGNACION AUTOMATICA'!$D$2:$D$250="SIN ASIGNAR"),ROWS($A$2:A83))),"")</x:f>
      </x:c>
      <x:c r="B83" s="42" t="str">
        <x:f>IF($A83="","",INDEX('ASIGNACION AUTOMATICA'!$E:$E,MATCH($A83,'ASIGNACION AUTOMATICA'!$A:$A,0)))</x:f>
      </x:c>
      <x:c r="C83" s="42" t="str">
        <x:f>IF($A83="","",INDEX('ASIGNACION AUTOMATICA'!$F:$F,MATCH($A83,'ASIGNACION AUTOMATICA'!$A:$A,0)))</x:f>
      </x:c>
      <x:c r="D83" s="42" t="str">
        <x:f>IF($A83="","",INDEX('ASIGNACION AUTOMATICA'!$G:$G,MATCH($A83,'ASIGNACION AUTOMATICA'!$A:$A,0)))</x:f>
      </x:c>
      <x:c r="E83" s="42" t="str">
        <x:f>IF($A83="","",INDEX('ASIGNACION AUTOMATICA'!$I:$I,MATCH($A83,'ASIGNACION AUTOMATICA'!$A:$A,0)))</x:f>
      </x:c>
      <x:c r="F83" s="42" t="str">
        <x:f>IF($A83="","",INDEX('ASIGNACION AUTOMATICA'!$J:$J,MATCH($A83,'ASIGNACION AUTOMATICA'!$A:$A,0)))</x:f>
      </x:c>
      <x:c r="G83" s="42" t="str">
        <x:f>IF($A83="","",INDEX('ASIGNACION AUTOMATICA'!$K:$K,MATCH($A83,'ASIGNACION AUTOMATICA'!$A:$A,0)))</x:f>
      </x:c>
      <x:c r="H83" s="42" t="str">
        <x:f>IF($A83="","",INDEX('ASIGNACION AUTOMATICA'!$L:$L,MATCH($A83,'ASIGNACION AUTOMATICA'!$A:$A,0)))</x:f>
      </x:c>
      <x:c r="I83" s="42" t="str">
        <x:f>IF($A83="","","SIN CUPO DISPONIBLE SEGUN ASISTENCIA / RESERVAS")</x:f>
      </x:c>
    </x:row>
    <x:row r="84">
      <x:c r="A84" s="42">
        <x:f>IFERROR(INDEX('ASIGNACION AUTOMATICA'!$A$2:$A$250,AGGREGATE(15,6,(ROW('ASIGNACION AUTOMATICA'!$A$2:$A$250)-ROW('ASIGNACION AUTOMATICA'!$A$2)+1)/('ASIGNACION AUTOMATICA'!$D$2:$D$250="SIN ASIGNAR"),ROWS($A$2:A84))),"")</x:f>
      </x:c>
      <x:c r="B84" s="42" t="str">
        <x:f>IF($A84="","",INDEX('ASIGNACION AUTOMATICA'!$E:$E,MATCH($A84,'ASIGNACION AUTOMATICA'!$A:$A,0)))</x:f>
      </x:c>
      <x:c r="C84" s="42" t="str">
        <x:f>IF($A84="","",INDEX('ASIGNACION AUTOMATICA'!$F:$F,MATCH($A84,'ASIGNACION AUTOMATICA'!$A:$A,0)))</x:f>
      </x:c>
      <x:c r="D84" s="42" t="str">
        <x:f>IF($A84="","",INDEX('ASIGNACION AUTOMATICA'!$G:$G,MATCH($A84,'ASIGNACION AUTOMATICA'!$A:$A,0)))</x:f>
      </x:c>
      <x:c r="E84" s="42" t="str">
        <x:f>IF($A84="","",INDEX('ASIGNACION AUTOMATICA'!$I:$I,MATCH($A84,'ASIGNACION AUTOMATICA'!$A:$A,0)))</x:f>
      </x:c>
      <x:c r="F84" s="42" t="str">
        <x:f>IF($A84="","",INDEX('ASIGNACION AUTOMATICA'!$J:$J,MATCH($A84,'ASIGNACION AUTOMATICA'!$A:$A,0)))</x:f>
      </x:c>
      <x:c r="G84" s="42" t="str">
        <x:f>IF($A84="","",INDEX('ASIGNACION AUTOMATICA'!$K:$K,MATCH($A84,'ASIGNACION AUTOMATICA'!$A:$A,0)))</x:f>
      </x:c>
      <x:c r="H84" s="42" t="str">
        <x:f>IF($A84="","",INDEX('ASIGNACION AUTOMATICA'!$L:$L,MATCH($A84,'ASIGNACION AUTOMATICA'!$A:$A,0)))</x:f>
      </x:c>
      <x:c r="I84" s="42" t="str">
        <x:f>IF($A84="","","SIN CUPO DISPONIBLE SEGUN ASISTENCIA / RESERVAS")</x:f>
      </x:c>
    </x:row>
    <x:row r="85">
      <x:c r="A85" s="42">
        <x:f>IFERROR(INDEX('ASIGNACION AUTOMATICA'!$A$2:$A$250,AGGREGATE(15,6,(ROW('ASIGNACION AUTOMATICA'!$A$2:$A$250)-ROW('ASIGNACION AUTOMATICA'!$A$2)+1)/('ASIGNACION AUTOMATICA'!$D$2:$D$250="SIN ASIGNAR"),ROWS($A$2:A85))),"")</x:f>
      </x:c>
      <x:c r="B85" s="42" t="str">
        <x:f>IF($A85="","",INDEX('ASIGNACION AUTOMATICA'!$E:$E,MATCH($A85,'ASIGNACION AUTOMATICA'!$A:$A,0)))</x:f>
      </x:c>
      <x:c r="C85" s="42" t="str">
        <x:f>IF($A85="","",INDEX('ASIGNACION AUTOMATICA'!$F:$F,MATCH($A85,'ASIGNACION AUTOMATICA'!$A:$A,0)))</x:f>
      </x:c>
      <x:c r="D85" s="42" t="str">
        <x:f>IF($A85="","",INDEX('ASIGNACION AUTOMATICA'!$G:$G,MATCH($A85,'ASIGNACION AUTOMATICA'!$A:$A,0)))</x:f>
      </x:c>
      <x:c r="E85" s="42" t="str">
        <x:f>IF($A85="","",INDEX('ASIGNACION AUTOMATICA'!$I:$I,MATCH($A85,'ASIGNACION AUTOMATICA'!$A:$A,0)))</x:f>
      </x:c>
      <x:c r="F85" s="42" t="str">
        <x:f>IF($A85="","",INDEX('ASIGNACION AUTOMATICA'!$J:$J,MATCH($A85,'ASIGNACION AUTOMATICA'!$A:$A,0)))</x:f>
      </x:c>
      <x:c r="G85" s="42" t="str">
        <x:f>IF($A85="","",INDEX('ASIGNACION AUTOMATICA'!$K:$K,MATCH($A85,'ASIGNACION AUTOMATICA'!$A:$A,0)))</x:f>
      </x:c>
      <x:c r="H85" s="42" t="str">
        <x:f>IF($A85="","",INDEX('ASIGNACION AUTOMATICA'!$L:$L,MATCH($A85,'ASIGNACION AUTOMATICA'!$A:$A,0)))</x:f>
      </x:c>
      <x:c r="I85" s="42" t="str">
        <x:f>IF($A85="","","SIN CUPO DISPONIBLE SEGUN ASISTENCIA / RESERVAS")</x:f>
      </x:c>
    </x:row>
    <x:row r="86">
      <x:c r="A86" s="42">
        <x:f>IFERROR(INDEX('ASIGNACION AUTOMATICA'!$A$2:$A$250,AGGREGATE(15,6,(ROW('ASIGNACION AUTOMATICA'!$A$2:$A$250)-ROW('ASIGNACION AUTOMATICA'!$A$2)+1)/('ASIGNACION AUTOMATICA'!$D$2:$D$250="SIN ASIGNAR"),ROWS($A$2:A86))),"")</x:f>
      </x:c>
      <x:c r="B86" s="42" t="str">
        <x:f>IF($A86="","",INDEX('ASIGNACION AUTOMATICA'!$E:$E,MATCH($A86,'ASIGNACION AUTOMATICA'!$A:$A,0)))</x:f>
      </x:c>
      <x:c r="C86" s="42" t="str">
        <x:f>IF($A86="","",INDEX('ASIGNACION AUTOMATICA'!$F:$F,MATCH($A86,'ASIGNACION AUTOMATICA'!$A:$A,0)))</x:f>
      </x:c>
      <x:c r="D86" s="42" t="str">
        <x:f>IF($A86="","",INDEX('ASIGNACION AUTOMATICA'!$G:$G,MATCH($A86,'ASIGNACION AUTOMATICA'!$A:$A,0)))</x:f>
      </x:c>
      <x:c r="E86" s="42" t="str">
        <x:f>IF($A86="","",INDEX('ASIGNACION AUTOMATICA'!$I:$I,MATCH($A86,'ASIGNACION AUTOMATICA'!$A:$A,0)))</x:f>
      </x:c>
      <x:c r="F86" s="42" t="str">
        <x:f>IF($A86="","",INDEX('ASIGNACION AUTOMATICA'!$J:$J,MATCH($A86,'ASIGNACION AUTOMATICA'!$A:$A,0)))</x:f>
      </x:c>
      <x:c r="G86" s="42" t="str">
        <x:f>IF($A86="","",INDEX('ASIGNACION AUTOMATICA'!$K:$K,MATCH($A86,'ASIGNACION AUTOMATICA'!$A:$A,0)))</x:f>
      </x:c>
      <x:c r="H86" s="42" t="str">
        <x:f>IF($A86="","",INDEX('ASIGNACION AUTOMATICA'!$L:$L,MATCH($A86,'ASIGNACION AUTOMATICA'!$A:$A,0)))</x:f>
      </x:c>
      <x:c r="I86" s="42" t="str">
        <x:f>IF($A86="","","SIN CUPO DISPONIBLE SEGUN ASISTENCIA / RESERVAS")</x:f>
      </x:c>
    </x:row>
    <x:row r="87">
      <x:c r="A87" s="42">
        <x:f>IFERROR(INDEX('ASIGNACION AUTOMATICA'!$A$2:$A$250,AGGREGATE(15,6,(ROW('ASIGNACION AUTOMATICA'!$A$2:$A$250)-ROW('ASIGNACION AUTOMATICA'!$A$2)+1)/('ASIGNACION AUTOMATICA'!$D$2:$D$250="SIN ASIGNAR"),ROWS($A$2:A87))),"")</x:f>
      </x:c>
      <x:c r="B87" s="42" t="str">
        <x:f>IF($A87="","",INDEX('ASIGNACION AUTOMATICA'!$E:$E,MATCH($A87,'ASIGNACION AUTOMATICA'!$A:$A,0)))</x:f>
      </x:c>
      <x:c r="C87" s="42" t="str">
        <x:f>IF($A87="","",INDEX('ASIGNACION AUTOMATICA'!$F:$F,MATCH($A87,'ASIGNACION AUTOMATICA'!$A:$A,0)))</x:f>
      </x:c>
      <x:c r="D87" s="42" t="str">
        <x:f>IF($A87="","",INDEX('ASIGNACION AUTOMATICA'!$G:$G,MATCH($A87,'ASIGNACION AUTOMATICA'!$A:$A,0)))</x:f>
      </x:c>
      <x:c r="E87" s="42" t="str">
        <x:f>IF($A87="","",INDEX('ASIGNACION AUTOMATICA'!$I:$I,MATCH($A87,'ASIGNACION AUTOMATICA'!$A:$A,0)))</x:f>
      </x:c>
      <x:c r="F87" s="42" t="str">
        <x:f>IF($A87="","",INDEX('ASIGNACION AUTOMATICA'!$J:$J,MATCH($A87,'ASIGNACION AUTOMATICA'!$A:$A,0)))</x:f>
      </x:c>
      <x:c r="G87" s="42" t="str">
        <x:f>IF($A87="","",INDEX('ASIGNACION AUTOMATICA'!$K:$K,MATCH($A87,'ASIGNACION AUTOMATICA'!$A:$A,0)))</x:f>
      </x:c>
      <x:c r="H87" s="42" t="str">
        <x:f>IF($A87="","",INDEX('ASIGNACION AUTOMATICA'!$L:$L,MATCH($A87,'ASIGNACION AUTOMATICA'!$A:$A,0)))</x:f>
      </x:c>
      <x:c r="I87" s="42" t="str">
        <x:f>IF($A87="","","SIN CUPO DISPONIBLE SEGUN ASISTENCIA / RESERVAS")</x:f>
      </x:c>
    </x:row>
    <x:row r="88">
      <x:c r="A88" s="42">
        <x:f>IFERROR(INDEX('ASIGNACION AUTOMATICA'!$A$2:$A$250,AGGREGATE(15,6,(ROW('ASIGNACION AUTOMATICA'!$A$2:$A$250)-ROW('ASIGNACION AUTOMATICA'!$A$2)+1)/('ASIGNACION AUTOMATICA'!$D$2:$D$250="SIN ASIGNAR"),ROWS($A$2:A88))),"")</x:f>
      </x:c>
      <x:c r="B88" s="42" t="str">
        <x:f>IF($A88="","",INDEX('ASIGNACION AUTOMATICA'!$E:$E,MATCH($A88,'ASIGNACION AUTOMATICA'!$A:$A,0)))</x:f>
      </x:c>
      <x:c r="C88" s="42" t="str">
        <x:f>IF($A88="","",INDEX('ASIGNACION AUTOMATICA'!$F:$F,MATCH($A88,'ASIGNACION AUTOMATICA'!$A:$A,0)))</x:f>
      </x:c>
      <x:c r="D88" s="42" t="str">
        <x:f>IF($A88="","",INDEX('ASIGNACION AUTOMATICA'!$G:$G,MATCH($A88,'ASIGNACION AUTOMATICA'!$A:$A,0)))</x:f>
      </x:c>
      <x:c r="E88" s="42" t="str">
        <x:f>IF($A88="","",INDEX('ASIGNACION AUTOMATICA'!$I:$I,MATCH($A88,'ASIGNACION AUTOMATICA'!$A:$A,0)))</x:f>
      </x:c>
      <x:c r="F88" s="42" t="str">
        <x:f>IF($A88="","",INDEX('ASIGNACION AUTOMATICA'!$J:$J,MATCH($A88,'ASIGNACION AUTOMATICA'!$A:$A,0)))</x:f>
      </x:c>
      <x:c r="G88" s="42" t="str">
        <x:f>IF($A88="","",INDEX('ASIGNACION AUTOMATICA'!$K:$K,MATCH($A88,'ASIGNACION AUTOMATICA'!$A:$A,0)))</x:f>
      </x:c>
      <x:c r="H88" s="42" t="str">
        <x:f>IF($A88="","",INDEX('ASIGNACION AUTOMATICA'!$L:$L,MATCH($A88,'ASIGNACION AUTOMATICA'!$A:$A,0)))</x:f>
      </x:c>
      <x:c r="I88" s="42" t="str">
        <x:f>IF($A88="","","SIN CUPO DISPONIBLE SEGUN ASISTENCIA / RESERVAS")</x:f>
      </x:c>
    </x:row>
    <x:row r="89">
      <x:c r="A89" s="42">
        <x:f>IFERROR(INDEX('ASIGNACION AUTOMATICA'!$A$2:$A$250,AGGREGATE(15,6,(ROW('ASIGNACION AUTOMATICA'!$A$2:$A$250)-ROW('ASIGNACION AUTOMATICA'!$A$2)+1)/('ASIGNACION AUTOMATICA'!$D$2:$D$250="SIN ASIGNAR"),ROWS($A$2:A89))),"")</x:f>
      </x:c>
      <x:c r="B89" s="42" t="str">
        <x:f>IF($A89="","",INDEX('ASIGNACION AUTOMATICA'!$E:$E,MATCH($A89,'ASIGNACION AUTOMATICA'!$A:$A,0)))</x:f>
      </x:c>
      <x:c r="C89" s="42" t="str">
        <x:f>IF($A89="","",INDEX('ASIGNACION AUTOMATICA'!$F:$F,MATCH($A89,'ASIGNACION AUTOMATICA'!$A:$A,0)))</x:f>
      </x:c>
      <x:c r="D89" s="42" t="str">
        <x:f>IF($A89="","",INDEX('ASIGNACION AUTOMATICA'!$G:$G,MATCH($A89,'ASIGNACION AUTOMATICA'!$A:$A,0)))</x:f>
      </x:c>
      <x:c r="E89" s="42" t="str">
        <x:f>IF($A89="","",INDEX('ASIGNACION AUTOMATICA'!$I:$I,MATCH($A89,'ASIGNACION AUTOMATICA'!$A:$A,0)))</x:f>
      </x:c>
      <x:c r="F89" s="42" t="str">
        <x:f>IF($A89="","",INDEX('ASIGNACION AUTOMATICA'!$J:$J,MATCH($A89,'ASIGNACION AUTOMATICA'!$A:$A,0)))</x:f>
      </x:c>
      <x:c r="G89" s="42" t="str">
        <x:f>IF($A89="","",INDEX('ASIGNACION AUTOMATICA'!$K:$K,MATCH($A89,'ASIGNACION AUTOMATICA'!$A:$A,0)))</x:f>
      </x:c>
      <x:c r="H89" s="42" t="str">
        <x:f>IF($A89="","",INDEX('ASIGNACION AUTOMATICA'!$L:$L,MATCH($A89,'ASIGNACION AUTOMATICA'!$A:$A,0)))</x:f>
      </x:c>
      <x:c r="I89" s="42" t="str">
        <x:f>IF($A89="","","SIN CUPO DISPONIBLE SEGUN ASISTENCIA / RESERVAS")</x:f>
      </x:c>
    </x:row>
    <x:row r="90">
      <x:c r="A90" s="42">
        <x:f>IFERROR(INDEX('ASIGNACION AUTOMATICA'!$A$2:$A$250,AGGREGATE(15,6,(ROW('ASIGNACION AUTOMATICA'!$A$2:$A$250)-ROW('ASIGNACION AUTOMATICA'!$A$2)+1)/('ASIGNACION AUTOMATICA'!$D$2:$D$250="SIN ASIGNAR"),ROWS($A$2:A90))),"")</x:f>
      </x:c>
      <x:c r="B90" s="42" t="str">
        <x:f>IF($A90="","",INDEX('ASIGNACION AUTOMATICA'!$E:$E,MATCH($A90,'ASIGNACION AUTOMATICA'!$A:$A,0)))</x:f>
      </x:c>
      <x:c r="C90" s="42" t="str">
        <x:f>IF($A90="","",INDEX('ASIGNACION AUTOMATICA'!$F:$F,MATCH($A90,'ASIGNACION AUTOMATICA'!$A:$A,0)))</x:f>
      </x:c>
      <x:c r="D90" s="42" t="str">
        <x:f>IF($A90="","",INDEX('ASIGNACION AUTOMATICA'!$G:$G,MATCH($A90,'ASIGNACION AUTOMATICA'!$A:$A,0)))</x:f>
      </x:c>
      <x:c r="E90" s="42" t="str">
        <x:f>IF($A90="","",INDEX('ASIGNACION AUTOMATICA'!$I:$I,MATCH($A90,'ASIGNACION AUTOMATICA'!$A:$A,0)))</x:f>
      </x:c>
      <x:c r="F90" s="42" t="str">
        <x:f>IF($A90="","",INDEX('ASIGNACION AUTOMATICA'!$J:$J,MATCH($A90,'ASIGNACION AUTOMATICA'!$A:$A,0)))</x:f>
      </x:c>
      <x:c r="G90" s="42" t="str">
        <x:f>IF($A90="","",INDEX('ASIGNACION AUTOMATICA'!$K:$K,MATCH($A90,'ASIGNACION AUTOMATICA'!$A:$A,0)))</x:f>
      </x:c>
      <x:c r="H90" s="42" t="str">
        <x:f>IF($A90="","",INDEX('ASIGNACION AUTOMATICA'!$L:$L,MATCH($A90,'ASIGNACION AUTOMATICA'!$A:$A,0)))</x:f>
      </x:c>
      <x:c r="I90" s="42" t="str">
        <x:f>IF($A90="","","SIN CUPO DISPONIBLE SEGUN ASISTENCIA / RESERVAS")</x:f>
      </x:c>
    </x:row>
    <x:row r="91">
      <x:c r="A91" s="42">
        <x:f>IFERROR(INDEX('ASIGNACION AUTOMATICA'!$A$2:$A$250,AGGREGATE(15,6,(ROW('ASIGNACION AUTOMATICA'!$A$2:$A$250)-ROW('ASIGNACION AUTOMATICA'!$A$2)+1)/('ASIGNACION AUTOMATICA'!$D$2:$D$250="SIN ASIGNAR"),ROWS($A$2:A91))),"")</x:f>
      </x:c>
      <x:c r="B91" s="42" t="str">
        <x:f>IF($A91="","",INDEX('ASIGNACION AUTOMATICA'!$E:$E,MATCH($A91,'ASIGNACION AUTOMATICA'!$A:$A,0)))</x:f>
      </x:c>
      <x:c r="C91" s="42" t="str">
        <x:f>IF($A91="","",INDEX('ASIGNACION AUTOMATICA'!$F:$F,MATCH($A91,'ASIGNACION AUTOMATICA'!$A:$A,0)))</x:f>
      </x:c>
      <x:c r="D91" s="42" t="str">
        <x:f>IF($A91="","",INDEX('ASIGNACION AUTOMATICA'!$G:$G,MATCH($A91,'ASIGNACION AUTOMATICA'!$A:$A,0)))</x:f>
      </x:c>
      <x:c r="E91" s="42" t="str">
        <x:f>IF($A91="","",INDEX('ASIGNACION AUTOMATICA'!$I:$I,MATCH($A91,'ASIGNACION AUTOMATICA'!$A:$A,0)))</x:f>
      </x:c>
      <x:c r="F91" s="42" t="str">
        <x:f>IF($A91="","",INDEX('ASIGNACION AUTOMATICA'!$J:$J,MATCH($A91,'ASIGNACION AUTOMATICA'!$A:$A,0)))</x:f>
      </x:c>
      <x:c r="G91" s="42" t="str">
        <x:f>IF($A91="","",INDEX('ASIGNACION AUTOMATICA'!$K:$K,MATCH($A91,'ASIGNACION AUTOMATICA'!$A:$A,0)))</x:f>
      </x:c>
      <x:c r="H91" s="42" t="str">
        <x:f>IF($A91="","",INDEX('ASIGNACION AUTOMATICA'!$L:$L,MATCH($A91,'ASIGNACION AUTOMATICA'!$A:$A,0)))</x:f>
      </x:c>
      <x:c r="I91" s="42" t="str">
        <x:f>IF($A91="","","SIN CUPO DISPONIBLE SEGUN ASISTENCIA / RESERVAS")</x:f>
      </x:c>
    </x:row>
    <x:row r="92">
      <x:c r="A92" s="42">
        <x:f>IFERROR(INDEX('ASIGNACION AUTOMATICA'!$A$2:$A$250,AGGREGATE(15,6,(ROW('ASIGNACION AUTOMATICA'!$A$2:$A$250)-ROW('ASIGNACION AUTOMATICA'!$A$2)+1)/('ASIGNACION AUTOMATICA'!$D$2:$D$250="SIN ASIGNAR"),ROWS($A$2:A92))),"")</x:f>
      </x:c>
      <x:c r="B92" s="42" t="str">
        <x:f>IF($A92="","",INDEX('ASIGNACION AUTOMATICA'!$E:$E,MATCH($A92,'ASIGNACION AUTOMATICA'!$A:$A,0)))</x:f>
      </x:c>
      <x:c r="C92" s="42" t="str">
        <x:f>IF($A92="","",INDEX('ASIGNACION AUTOMATICA'!$F:$F,MATCH($A92,'ASIGNACION AUTOMATICA'!$A:$A,0)))</x:f>
      </x:c>
      <x:c r="D92" s="42" t="str">
        <x:f>IF($A92="","",INDEX('ASIGNACION AUTOMATICA'!$G:$G,MATCH($A92,'ASIGNACION AUTOMATICA'!$A:$A,0)))</x:f>
      </x:c>
      <x:c r="E92" s="42" t="str">
        <x:f>IF($A92="","",INDEX('ASIGNACION AUTOMATICA'!$I:$I,MATCH($A92,'ASIGNACION AUTOMATICA'!$A:$A,0)))</x:f>
      </x:c>
      <x:c r="F92" s="42" t="str">
        <x:f>IF($A92="","",INDEX('ASIGNACION AUTOMATICA'!$J:$J,MATCH($A92,'ASIGNACION AUTOMATICA'!$A:$A,0)))</x:f>
      </x:c>
      <x:c r="G92" s="42" t="str">
        <x:f>IF($A92="","",INDEX('ASIGNACION AUTOMATICA'!$K:$K,MATCH($A92,'ASIGNACION AUTOMATICA'!$A:$A,0)))</x:f>
      </x:c>
      <x:c r="H92" s="42" t="str">
        <x:f>IF($A92="","",INDEX('ASIGNACION AUTOMATICA'!$L:$L,MATCH($A92,'ASIGNACION AUTOMATICA'!$A:$A,0)))</x:f>
      </x:c>
      <x:c r="I92" s="42" t="str">
        <x:f>IF($A92="","","SIN CUPO DISPONIBLE SEGUN ASISTENCIA / RESERVAS")</x:f>
      </x:c>
    </x:row>
    <x:row r="93">
      <x:c r="A93" s="42">
        <x:f>IFERROR(INDEX('ASIGNACION AUTOMATICA'!$A$2:$A$250,AGGREGATE(15,6,(ROW('ASIGNACION AUTOMATICA'!$A$2:$A$250)-ROW('ASIGNACION AUTOMATICA'!$A$2)+1)/('ASIGNACION AUTOMATICA'!$D$2:$D$250="SIN ASIGNAR"),ROWS($A$2:A93))),"")</x:f>
      </x:c>
      <x:c r="B93" s="42" t="str">
        <x:f>IF($A93="","",INDEX('ASIGNACION AUTOMATICA'!$E:$E,MATCH($A93,'ASIGNACION AUTOMATICA'!$A:$A,0)))</x:f>
      </x:c>
      <x:c r="C93" s="42" t="str">
        <x:f>IF($A93="","",INDEX('ASIGNACION AUTOMATICA'!$F:$F,MATCH($A93,'ASIGNACION AUTOMATICA'!$A:$A,0)))</x:f>
      </x:c>
      <x:c r="D93" s="42" t="str">
        <x:f>IF($A93="","",INDEX('ASIGNACION AUTOMATICA'!$G:$G,MATCH($A93,'ASIGNACION AUTOMATICA'!$A:$A,0)))</x:f>
      </x:c>
      <x:c r="E93" s="42" t="str">
        <x:f>IF($A93="","",INDEX('ASIGNACION AUTOMATICA'!$I:$I,MATCH($A93,'ASIGNACION AUTOMATICA'!$A:$A,0)))</x:f>
      </x:c>
      <x:c r="F93" s="42" t="str">
        <x:f>IF($A93="","",INDEX('ASIGNACION AUTOMATICA'!$J:$J,MATCH($A93,'ASIGNACION AUTOMATICA'!$A:$A,0)))</x:f>
      </x:c>
      <x:c r="G93" s="42" t="str">
        <x:f>IF($A93="","",INDEX('ASIGNACION AUTOMATICA'!$K:$K,MATCH($A93,'ASIGNACION AUTOMATICA'!$A:$A,0)))</x:f>
      </x:c>
      <x:c r="H93" s="42" t="str">
        <x:f>IF($A93="","",INDEX('ASIGNACION AUTOMATICA'!$L:$L,MATCH($A93,'ASIGNACION AUTOMATICA'!$A:$A,0)))</x:f>
      </x:c>
      <x:c r="I93" s="42" t="str">
        <x:f>IF($A93="","","SIN CUPO DISPONIBLE SEGUN ASISTENCIA / RESERVAS")</x:f>
      </x:c>
    </x:row>
    <x:row r="94">
      <x:c r="A94" s="42">
        <x:f>IFERROR(INDEX('ASIGNACION AUTOMATICA'!$A$2:$A$250,AGGREGATE(15,6,(ROW('ASIGNACION AUTOMATICA'!$A$2:$A$250)-ROW('ASIGNACION AUTOMATICA'!$A$2)+1)/('ASIGNACION AUTOMATICA'!$D$2:$D$250="SIN ASIGNAR"),ROWS($A$2:A94))),"")</x:f>
      </x:c>
      <x:c r="B94" s="42" t="str">
        <x:f>IF($A94="","",INDEX('ASIGNACION AUTOMATICA'!$E:$E,MATCH($A94,'ASIGNACION AUTOMATICA'!$A:$A,0)))</x:f>
      </x:c>
      <x:c r="C94" s="42" t="str">
        <x:f>IF($A94="","",INDEX('ASIGNACION AUTOMATICA'!$F:$F,MATCH($A94,'ASIGNACION AUTOMATICA'!$A:$A,0)))</x:f>
      </x:c>
      <x:c r="D94" s="42" t="str">
        <x:f>IF($A94="","",INDEX('ASIGNACION AUTOMATICA'!$G:$G,MATCH($A94,'ASIGNACION AUTOMATICA'!$A:$A,0)))</x:f>
      </x:c>
      <x:c r="E94" s="42" t="str">
        <x:f>IF($A94="","",INDEX('ASIGNACION AUTOMATICA'!$I:$I,MATCH($A94,'ASIGNACION AUTOMATICA'!$A:$A,0)))</x:f>
      </x:c>
      <x:c r="F94" s="42" t="str">
        <x:f>IF($A94="","",INDEX('ASIGNACION AUTOMATICA'!$J:$J,MATCH($A94,'ASIGNACION AUTOMATICA'!$A:$A,0)))</x:f>
      </x:c>
      <x:c r="G94" s="42" t="str">
        <x:f>IF($A94="","",INDEX('ASIGNACION AUTOMATICA'!$K:$K,MATCH($A94,'ASIGNACION AUTOMATICA'!$A:$A,0)))</x:f>
      </x:c>
      <x:c r="H94" s="42" t="str">
        <x:f>IF($A94="","",INDEX('ASIGNACION AUTOMATICA'!$L:$L,MATCH($A94,'ASIGNACION AUTOMATICA'!$A:$A,0)))</x:f>
      </x:c>
      <x:c r="I94" s="42" t="str">
        <x:f>IF($A94="","","SIN CUPO DISPONIBLE SEGUN ASISTENCIA / RESERVAS")</x:f>
      </x:c>
    </x:row>
    <x:row r="95">
      <x:c r="A95" s="42">
        <x:f>IFERROR(INDEX('ASIGNACION AUTOMATICA'!$A$2:$A$250,AGGREGATE(15,6,(ROW('ASIGNACION AUTOMATICA'!$A$2:$A$250)-ROW('ASIGNACION AUTOMATICA'!$A$2)+1)/('ASIGNACION AUTOMATICA'!$D$2:$D$250="SIN ASIGNAR"),ROWS($A$2:A95))),"")</x:f>
      </x:c>
      <x:c r="B95" s="42" t="str">
        <x:f>IF($A95="","",INDEX('ASIGNACION AUTOMATICA'!$E:$E,MATCH($A95,'ASIGNACION AUTOMATICA'!$A:$A,0)))</x:f>
      </x:c>
      <x:c r="C95" s="42" t="str">
        <x:f>IF($A95="","",INDEX('ASIGNACION AUTOMATICA'!$F:$F,MATCH($A95,'ASIGNACION AUTOMATICA'!$A:$A,0)))</x:f>
      </x:c>
      <x:c r="D95" s="42" t="str">
        <x:f>IF($A95="","",INDEX('ASIGNACION AUTOMATICA'!$G:$G,MATCH($A95,'ASIGNACION AUTOMATICA'!$A:$A,0)))</x:f>
      </x:c>
      <x:c r="E95" s="42" t="str">
        <x:f>IF($A95="","",INDEX('ASIGNACION AUTOMATICA'!$I:$I,MATCH($A95,'ASIGNACION AUTOMATICA'!$A:$A,0)))</x:f>
      </x:c>
      <x:c r="F95" s="42" t="str">
        <x:f>IF($A95="","",INDEX('ASIGNACION AUTOMATICA'!$J:$J,MATCH($A95,'ASIGNACION AUTOMATICA'!$A:$A,0)))</x:f>
      </x:c>
      <x:c r="G95" s="42" t="str">
        <x:f>IF($A95="","",INDEX('ASIGNACION AUTOMATICA'!$K:$K,MATCH($A95,'ASIGNACION AUTOMATICA'!$A:$A,0)))</x:f>
      </x:c>
      <x:c r="H95" s="42" t="str">
        <x:f>IF($A95="","",INDEX('ASIGNACION AUTOMATICA'!$L:$L,MATCH($A95,'ASIGNACION AUTOMATICA'!$A:$A,0)))</x:f>
      </x:c>
      <x:c r="I95" s="42" t="str">
        <x:f>IF($A95="","","SIN CUPO DISPONIBLE SEGUN ASISTENCIA / RESERVAS")</x:f>
      </x:c>
    </x:row>
    <x:row r="96">
      <x:c r="A96" s="42">
        <x:f>IFERROR(INDEX('ASIGNACION AUTOMATICA'!$A$2:$A$250,AGGREGATE(15,6,(ROW('ASIGNACION AUTOMATICA'!$A$2:$A$250)-ROW('ASIGNACION AUTOMATICA'!$A$2)+1)/('ASIGNACION AUTOMATICA'!$D$2:$D$250="SIN ASIGNAR"),ROWS($A$2:A96))),"")</x:f>
      </x:c>
      <x:c r="B96" s="42" t="str">
        <x:f>IF($A96="","",INDEX('ASIGNACION AUTOMATICA'!$E:$E,MATCH($A96,'ASIGNACION AUTOMATICA'!$A:$A,0)))</x:f>
      </x:c>
      <x:c r="C96" s="42" t="str">
        <x:f>IF($A96="","",INDEX('ASIGNACION AUTOMATICA'!$F:$F,MATCH($A96,'ASIGNACION AUTOMATICA'!$A:$A,0)))</x:f>
      </x:c>
      <x:c r="D96" s="42" t="str">
        <x:f>IF($A96="","",INDEX('ASIGNACION AUTOMATICA'!$G:$G,MATCH($A96,'ASIGNACION AUTOMATICA'!$A:$A,0)))</x:f>
      </x:c>
      <x:c r="E96" s="42" t="str">
        <x:f>IF($A96="","",INDEX('ASIGNACION AUTOMATICA'!$I:$I,MATCH($A96,'ASIGNACION AUTOMATICA'!$A:$A,0)))</x:f>
      </x:c>
      <x:c r="F96" s="42" t="str">
        <x:f>IF($A96="","",INDEX('ASIGNACION AUTOMATICA'!$J:$J,MATCH($A96,'ASIGNACION AUTOMATICA'!$A:$A,0)))</x:f>
      </x:c>
      <x:c r="G96" s="42" t="str">
        <x:f>IF($A96="","",INDEX('ASIGNACION AUTOMATICA'!$K:$K,MATCH($A96,'ASIGNACION AUTOMATICA'!$A:$A,0)))</x:f>
      </x:c>
      <x:c r="H96" s="42" t="str">
        <x:f>IF($A96="","",INDEX('ASIGNACION AUTOMATICA'!$L:$L,MATCH($A96,'ASIGNACION AUTOMATICA'!$A:$A,0)))</x:f>
      </x:c>
      <x:c r="I96" s="42" t="str">
        <x:f>IF($A96="","","SIN CUPO DISPONIBLE SEGUN ASISTENCIA / RESERVAS")</x:f>
      </x:c>
    </x:row>
    <x:row r="97">
      <x:c r="A97" s="42">
        <x:f>IFERROR(INDEX('ASIGNACION AUTOMATICA'!$A$2:$A$250,AGGREGATE(15,6,(ROW('ASIGNACION AUTOMATICA'!$A$2:$A$250)-ROW('ASIGNACION AUTOMATICA'!$A$2)+1)/('ASIGNACION AUTOMATICA'!$D$2:$D$250="SIN ASIGNAR"),ROWS($A$2:A97))),"")</x:f>
      </x:c>
      <x:c r="B97" s="42" t="str">
        <x:f>IF($A97="","",INDEX('ASIGNACION AUTOMATICA'!$E:$E,MATCH($A97,'ASIGNACION AUTOMATICA'!$A:$A,0)))</x:f>
      </x:c>
      <x:c r="C97" s="42" t="str">
        <x:f>IF($A97="","",INDEX('ASIGNACION AUTOMATICA'!$F:$F,MATCH($A97,'ASIGNACION AUTOMATICA'!$A:$A,0)))</x:f>
      </x:c>
      <x:c r="D97" s="42" t="str">
        <x:f>IF($A97="","",INDEX('ASIGNACION AUTOMATICA'!$G:$G,MATCH($A97,'ASIGNACION AUTOMATICA'!$A:$A,0)))</x:f>
      </x:c>
      <x:c r="E97" s="42" t="str">
        <x:f>IF($A97="","",INDEX('ASIGNACION AUTOMATICA'!$I:$I,MATCH($A97,'ASIGNACION AUTOMATICA'!$A:$A,0)))</x:f>
      </x:c>
      <x:c r="F97" s="42" t="str">
        <x:f>IF($A97="","",INDEX('ASIGNACION AUTOMATICA'!$J:$J,MATCH($A97,'ASIGNACION AUTOMATICA'!$A:$A,0)))</x:f>
      </x:c>
      <x:c r="G97" s="42" t="str">
        <x:f>IF($A97="","",INDEX('ASIGNACION AUTOMATICA'!$K:$K,MATCH($A97,'ASIGNACION AUTOMATICA'!$A:$A,0)))</x:f>
      </x:c>
      <x:c r="H97" s="42" t="str">
        <x:f>IF($A97="","",INDEX('ASIGNACION AUTOMATICA'!$L:$L,MATCH($A97,'ASIGNACION AUTOMATICA'!$A:$A,0)))</x:f>
      </x:c>
      <x:c r="I97" s="42" t="str">
        <x:f>IF($A97="","","SIN CUPO DISPONIBLE SEGUN ASISTENCIA / RESERVAS")</x:f>
      </x:c>
    </x:row>
    <x:row r="98">
      <x:c r="A98" s="42">
        <x:f>IFERROR(INDEX('ASIGNACION AUTOMATICA'!$A$2:$A$250,AGGREGATE(15,6,(ROW('ASIGNACION AUTOMATICA'!$A$2:$A$250)-ROW('ASIGNACION AUTOMATICA'!$A$2)+1)/('ASIGNACION AUTOMATICA'!$D$2:$D$250="SIN ASIGNAR"),ROWS($A$2:A98))),"")</x:f>
      </x:c>
      <x:c r="B98" s="42" t="str">
        <x:f>IF($A98="","",INDEX('ASIGNACION AUTOMATICA'!$E:$E,MATCH($A98,'ASIGNACION AUTOMATICA'!$A:$A,0)))</x:f>
      </x:c>
      <x:c r="C98" s="42" t="str">
        <x:f>IF($A98="","",INDEX('ASIGNACION AUTOMATICA'!$F:$F,MATCH($A98,'ASIGNACION AUTOMATICA'!$A:$A,0)))</x:f>
      </x:c>
      <x:c r="D98" s="42" t="str">
        <x:f>IF($A98="","",INDEX('ASIGNACION AUTOMATICA'!$G:$G,MATCH($A98,'ASIGNACION AUTOMATICA'!$A:$A,0)))</x:f>
      </x:c>
      <x:c r="E98" s="42" t="str">
        <x:f>IF($A98="","",INDEX('ASIGNACION AUTOMATICA'!$I:$I,MATCH($A98,'ASIGNACION AUTOMATICA'!$A:$A,0)))</x:f>
      </x:c>
      <x:c r="F98" s="42" t="str">
        <x:f>IF($A98="","",INDEX('ASIGNACION AUTOMATICA'!$J:$J,MATCH($A98,'ASIGNACION AUTOMATICA'!$A:$A,0)))</x:f>
      </x:c>
      <x:c r="G98" s="42" t="str">
        <x:f>IF($A98="","",INDEX('ASIGNACION AUTOMATICA'!$K:$K,MATCH($A98,'ASIGNACION AUTOMATICA'!$A:$A,0)))</x:f>
      </x:c>
      <x:c r="H98" s="42" t="str">
        <x:f>IF($A98="","",INDEX('ASIGNACION AUTOMATICA'!$L:$L,MATCH($A98,'ASIGNACION AUTOMATICA'!$A:$A,0)))</x:f>
      </x:c>
      <x:c r="I98" s="42" t="str">
        <x:f>IF($A98="","","SIN CUPO DISPONIBLE SEGUN ASISTENCIA / RESERVAS")</x:f>
      </x:c>
    </x:row>
    <x:row r="99">
      <x:c r="A99" s="42">
        <x:f>IFERROR(INDEX('ASIGNACION AUTOMATICA'!$A$2:$A$250,AGGREGATE(15,6,(ROW('ASIGNACION AUTOMATICA'!$A$2:$A$250)-ROW('ASIGNACION AUTOMATICA'!$A$2)+1)/('ASIGNACION AUTOMATICA'!$D$2:$D$250="SIN ASIGNAR"),ROWS($A$2:A99))),"")</x:f>
      </x:c>
      <x:c r="B99" s="42" t="str">
        <x:f>IF($A99="","",INDEX('ASIGNACION AUTOMATICA'!$E:$E,MATCH($A99,'ASIGNACION AUTOMATICA'!$A:$A,0)))</x:f>
      </x:c>
      <x:c r="C99" s="42" t="str">
        <x:f>IF($A99="","",INDEX('ASIGNACION AUTOMATICA'!$F:$F,MATCH($A99,'ASIGNACION AUTOMATICA'!$A:$A,0)))</x:f>
      </x:c>
      <x:c r="D99" s="42" t="str">
        <x:f>IF($A99="","",INDEX('ASIGNACION AUTOMATICA'!$G:$G,MATCH($A99,'ASIGNACION AUTOMATICA'!$A:$A,0)))</x:f>
      </x:c>
      <x:c r="E99" s="42" t="str">
        <x:f>IF($A99="","",INDEX('ASIGNACION AUTOMATICA'!$I:$I,MATCH($A99,'ASIGNACION AUTOMATICA'!$A:$A,0)))</x:f>
      </x:c>
      <x:c r="F99" s="42" t="str">
        <x:f>IF($A99="","",INDEX('ASIGNACION AUTOMATICA'!$J:$J,MATCH($A99,'ASIGNACION AUTOMATICA'!$A:$A,0)))</x:f>
      </x:c>
      <x:c r="G99" s="42" t="str">
        <x:f>IF($A99="","",INDEX('ASIGNACION AUTOMATICA'!$K:$K,MATCH($A99,'ASIGNACION AUTOMATICA'!$A:$A,0)))</x:f>
      </x:c>
      <x:c r="H99" s="42" t="str">
        <x:f>IF($A99="","",INDEX('ASIGNACION AUTOMATICA'!$L:$L,MATCH($A99,'ASIGNACION AUTOMATICA'!$A:$A,0)))</x:f>
      </x:c>
      <x:c r="I99" s="42" t="str">
        <x:f>IF($A99="","","SIN CUPO DISPONIBLE SEGUN ASISTENCIA / RESERVAS")</x:f>
      </x:c>
    </x:row>
    <x:row r="100">
      <x:c r="A100" s="42">
        <x:f>IFERROR(INDEX('ASIGNACION AUTOMATICA'!$A$2:$A$250,AGGREGATE(15,6,(ROW('ASIGNACION AUTOMATICA'!$A$2:$A$250)-ROW('ASIGNACION AUTOMATICA'!$A$2)+1)/('ASIGNACION AUTOMATICA'!$D$2:$D$250="SIN ASIGNAR"),ROWS($A$2:A100))),"")</x:f>
      </x:c>
      <x:c r="B100" s="42" t="str">
        <x:f>IF($A100="","",INDEX('ASIGNACION AUTOMATICA'!$E:$E,MATCH($A100,'ASIGNACION AUTOMATICA'!$A:$A,0)))</x:f>
      </x:c>
      <x:c r="C100" s="42" t="str">
        <x:f>IF($A100="","",INDEX('ASIGNACION AUTOMATICA'!$F:$F,MATCH($A100,'ASIGNACION AUTOMATICA'!$A:$A,0)))</x:f>
      </x:c>
      <x:c r="D100" s="42" t="str">
        <x:f>IF($A100="","",INDEX('ASIGNACION AUTOMATICA'!$G:$G,MATCH($A100,'ASIGNACION AUTOMATICA'!$A:$A,0)))</x:f>
      </x:c>
      <x:c r="E100" s="42" t="str">
        <x:f>IF($A100="","",INDEX('ASIGNACION AUTOMATICA'!$I:$I,MATCH($A100,'ASIGNACION AUTOMATICA'!$A:$A,0)))</x:f>
      </x:c>
      <x:c r="F100" s="42" t="str">
        <x:f>IF($A100="","",INDEX('ASIGNACION AUTOMATICA'!$J:$J,MATCH($A100,'ASIGNACION AUTOMATICA'!$A:$A,0)))</x:f>
      </x:c>
      <x:c r="G100" s="42" t="str">
        <x:f>IF($A100="","",INDEX('ASIGNACION AUTOMATICA'!$K:$K,MATCH($A100,'ASIGNACION AUTOMATICA'!$A:$A,0)))</x:f>
      </x:c>
      <x:c r="H100" s="42" t="str">
        <x:f>IF($A100="","",INDEX('ASIGNACION AUTOMATICA'!$L:$L,MATCH($A100,'ASIGNACION AUTOMATICA'!$A:$A,0)))</x:f>
      </x:c>
      <x:c r="I100" s="42" t="str">
        <x:f>IF($A100="","","SIN CUPO DISPONIBLE SEGUN ASISTENCIA / RESERVAS")</x:f>
      </x:c>
    </x:row>
    <x:row r="101">
      <x:c r="A101" s="42">
        <x:f>IFERROR(INDEX('ASIGNACION AUTOMATICA'!$A$2:$A$250,AGGREGATE(15,6,(ROW('ASIGNACION AUTOMATICA'!$A$2:$A$250)-ROW('ASIGNACION AUTOMATICA'!$A$2)+1)/('ASIGNACION AUTOMATICA'!$D$2:$D$250="SIN ASIGNAR"),ROWS($A$2:A101))),"")</x:f>
      </x:c>
      <x:c r="B101" s="42" t="str">
        <x:f>IF($A101="","",INDEX('ASIGNACION AUTOMATICA'!$E:$E,MATCH($A101,'ASIGNACION AUTOMATICA'!$A:$A,0)))</x:f>
      </x:c>
      <x:c r="C101" s="42" t="str">
        <x:f>IF($A101="","",INDEX('ASIGNACION AUTOMATICA'!$F:$F,MATCH($A101,'ASIGNACION AUTOMATICA'!$A:$A,0)))</x:f>
      </x:c>
      <x:c r="D101" s="42" t="str">
        <x:f>IF($A101="","",INDEX('ASIGNACION AUTOMATICA'!$G:$G,MATCH($A101,'ASIGNACION AUTOMATICA'!$A:$A,0)))</x:f>
      </x:c>
      <x:c r="E101" s="42" t="str">
        <x:f>IF($A101="","",INDEX('ASIGNACION AUTOMATICA'!$I:$I,MATCH($A101,'ASIGNACION AUTOMATICA'!$A:$A,0)))</x:f>
      </x:c>
      <x:c r="F101" s="42" t="str">
        <x:f>IF($A101="","",INDEX('ASIGNACION AUTOMATICA'!$J:$J,MATCH($A101,'ASIGNACION AUTOMATICA'!$A:$A,0)))</x:f>
      </x:c>
      <x:c r="G101" s="42" t="str">
        <x:f>IF($A101="","",INDEX('ASIGNACION AUTOMATICA'!$K:$K,MATCH($A101,'ASIGNACION AUTOMATICA'!$A:$A,0)))</x:f>
      </x:c>
      <x:c r="H101" s="42" t="str">
        <x:f>IF($A101="","",INDEX('ASIGNACION AUTOMATICA'!$L:$L,MATCH($A101,'ASIGNACION AUTOMATICA'!$A:$A,0)))</x:f>
      </x:c>
      <x:c r="I101" s="42" t="str">
        <x:f>IF($A101="","","SIN CUPO DISPONIBLE SEGUN ASISTENCIA / RESERVAS")</x:f>
      </x:c>
    </x:row>
    <x:row r="102">
      <x:c r="A102" s="42">
        <x:f>IFERROR(INDEX('ASIGNACION AUTOMATICA'!$A$2:$A$250,AGGREGATE(15,6,(ROW('ASIGNACION AUTOMATICA'!$A$2:$A$250)-ROW('ASIGNACION AUTOMATICA'!$A$2)+1)/('ASIGNACION AUTOMATICA'!$D$2:$D$250="SIN ASIGNAR"),ROWS($A$2:A102))),"")</x:f>
      </x:c>
      <x:c r="B102" s="42" t="str">
        <x:f>IF($A102="","",INDEX('ASIGNACION AUTOMATICA'!$E:$E,MATCH($A102,'ASIGNACION AUTOMATICA'!$A:$A,0)))</x:f>
      </x:c>
      <x:c r="C102" s="42" t="str">
        <x:f>IF($A102="","",INDEX('ASIGNACION AUTOMATICA'!$F:$F,MATCH($A102,'ASIGNACION AUTOMATICA'!$A:$A,0)))</x:f>
      </x:c>
      <x:c r="D102" s="42" t="str">
        <x:f>IF($A102="","",INDEX('ASIGNACION AUTOMATICA'!$G:$G,MATCH($A102,'ASIGNACION AUTOMATICA'!$A:$A,0)))</x:f>
      </x:c>
      <x:c r="E102" s="42" t="str">
        <x:f>IF($A102="","",INDEX('ASIGNACION AUTOMATICA'!$I:$I,MATCH($A102,'ASIGNACION AUTOMATICA'!$A:$A,0)))</x:f>
      </x:c>
      <x:c r="F102" s="42" t="str">
        <x:f>IF($A102="","",INDEX('ASIGNACION AUTOMATICA'!$J:$J,MATCH($A102,'ASIGNACION AUTOMATICA'!$A:$A,0)))</x:f>
      </x:c>
      <x:c r="G102" s="42" t="str">
        <x:f>IF($A102="","",INDEX('ASIGNACION AUTOMATICA'!$K:$K,MATCH($A102,'ASIGNACION AUTOMATICA'!$A:$A,0)))</x:f>
      </x:c>
      <x:c r="H102" s="42" t="str">
        <x:f>IF($A102="","",INDEX('ASIGNACION AUTOMATICA'!$L:$L,MATCH($A102,'ASIGNACION AUTOMATICA'!$A:$A,0)))</x:f>
      </x:c>
      <x:c r="I102" s="42" t="str">
        <x:f>IF($A102="","","SIN CUPO DISPONIBLE SEGUN ASISTENCIA / RESERVAS")</x:f>
      </x:c>
    </x:row>
    <x:row r="103">
      <x:c r="A103" s="42">
        <x:f>IFERROR(INDEX('ASIGNACION AUTOMATICA'!$A$2:$A$250,AGGREGATE(15,6,(ROW('ASIGNACION AUTOMATICA'!$A$2:$A$250)-ROW('ASIGNACION AUTOMATICA'!$A$2)+1)/('ASIGNACION AUTOMATICA'!$D$2:$D$250="SIN ASIGNAR"),ROWS($A$2:A103))),"")</x:f>
      </x:c>
      <x:c r="B103" s="42" t="str">
        <x:f>IF($A103="","",INDEX('ASIGNACION AUTOMATICA'!$E:$E,MATCH($A103,'ASIGNACION AUTOMATICA'!$A:$A,0)))</x:f>
      </x:c>
      <x:c r="C103" s="42" t="str">
        <x:f>IF($A103="","",INDEX('ASIGNACION AUTOMATICA'!$F:$F,MATCH($A103,'ASIGNACION AUTOMATICA'!$A:$A,0)))</x:f>
      </x:c>
      <x:c r="D103" s="42" t="str">
        <x:f>IF($A103="","",INDEX('ASIGNACION AUTOMATICA'!$G:$G,MATCH($A103,'ASIGNACION AUTOMATICA'!$A:$A,0)))</x:f>
      </x:c>
      <x:c r="E103" s="42" t="str">
        <x:f>IF($A103="","",INDEX('ASIGNACION AUTOMATICA'!$I:$I,MATCH($A103,'ASIGNACION AUTOMATICA'!$A:$A,0)))</x:f>
      </x:c>
      <x:c r="F103" s="42" t="str">
        <x:f>IF($A103="","",INDEX('ASIGNACION AUTOMATICA'!$J:$J,MATCH($A103,'ASIGNACION AUTOMATICA'!$A:$A,0)))</x:f>
      </x:c>
      <x:c r="G103" s="42" t="str">
        <x:f>IF($A103="","",INDEX('ASIGNACION AUTOMATICA'!$K:$K,MATCH($A103,'ASIGNACION AUTOMATICA'!$A:$A,0)))</x:f>
      </x:c>
      <x:c r="H103" s="42" t="str">
        <x:f>IF($A103="","",INDEX('ASIGNACION AUTOMATICA'!$L:$L,MATCH($A103,'ASIGNACION AUTOMATICA'!$A:$A,0)))</x:f>
      </x:c>
      <x:c r="I103" s="42" t="str">
        <x:f>IF($A103="","","SIN CUPO DISPONIBLE SEGUN ASISTENCIA / RESERVAS")</x:f>
      </x:c>
    </x:row>
    <x:row r="104">
      <x:c r="A104" s="42">
        <x:f>IFERROR(INDEX('ASIGNACION AUTOMATICA'!$A$2:$A$250,AGGREGATE(15,6,(ROW('ASIGNACION AUTOMATICA'!$A$2:$A$250)-ROW('ASIGNACION AUTOMATICA'!$A$2)+1)/('ASIGNACION AUTOMATICA'!$D$2:$D$250="SIN ASIGNAR"),ROWS($A$2:A104))),"")</x:f>
      </x:c>
      <x:c r="B104" s="42" t="str">
        <x:f>IF($A104="","",INDEX('ASIGNACION AUTOMATICA'!$E:$E,MATCH($A104,'ASIGNACION AUTOMATICA'!$A:$A,0)))</x:f>
      </x:c>
      <x:c r="C104" s="42" t="str">
        <x:f>IF($A104="","",INDEX('ASIGNACION AUTOMATICA'!$F:$F,MATCH($A104,'ASIGNACION AUTOMATICA'!$A:$A,0)))</x:f>
      </x:c>
      <x:c r="D104" s="42" t="str">
        <x:f>IF($A104="","",INDEX('ASIGNACION AUTOMATICA'!$G:$G,MATCH($A104,'ASIGNACION AUTOMATICA'!$A:$A,0)))</x:f>
      </x:c>
      <x:c r="E104" s="42" t="str">
        <x:f>IF($A104="","",INDEX('ASIGNACION AUTOMATICA'!$I:$I,MATCH($A104,'ASIGNACION AUTOMATICA'!$A:$A,0)))</x:f>
      </x:c>
      <x:c r="F104" s="42" t="str">
        <x:f>IF($A104="","",INDEX('ASIGNACION AUTOMATICA'!$J:$J,MATCH($A104,'ASIGNACION AUTOMATICA'!$A:$A,0)))</x:f>
      </x:c>
      <x:c r="G104" s="42" t="str">
        <x:f>IF($A104="","",INDEX('ASIGNACION AUTOMATICA'!$K:$K,MATCH($A104,'ASIGNACION AUTOMATICA'!$A:$A,0)))</x:f>
      </x:c>
      <x:c r="H104" s="42" t="str">
        <x:f>IF($A104="","",INDEX('ASIGNACION AUTOMATICA'!$L:$L,MATCH($A104,'ASIGNACION AUTOMATICA'!$A:$A,0)))</x:f>
      </x:c>
      <x:c r="I104" s="42" t="str">
        <x:f>IF($A104="","","SIN CUPO DISPONIBLE SEGUN ASISTENCIA / RESERVAS")</x:f>
      </x:c>
    </x:row>
    <x:row r="105">
      <x:c r="A105" s="42">
        <x:f>IFERROR(INDEX('ASIGNACION AUTOMATICA'!$A$2:$A$250,AGGREGATE(15,6,(ROW('ASIGNACION AUTOMATICA'!$A$2:$A$250)-ROW('ASIGNACION AUTOMATICA'!$A$2)+1)/('ASIGNACION AUTOMATICA'!$D$2:$D$250="SIN ASIGNAR"),ROWS($A$2:A105))),"")</x:f>
      </x:c>
      <x:c r="B105" s="42" t="str">
        <x:f>IF($A105="","",INDEX('ASIGNACION AUTOMATICA'!$E:$E,MATCH($A105,'ASIGNACION AUTOMATICA'!$A:$A,0)))</x:f>
      </x:c>
      <x:c r="C105" s="42" t="str">
        <x:f>IF($A105="","",INDEX('ASIGNACION AUTOMATICA'!$F:$F,MATCH($A105,'ASIGNACION AUTOMATICA'!$A:$A,0)))</x:f>
      </x:c>
      <x:c r="D105" s="42" t="str">
        <x:f>IF($A105="","",INDEX('ASIGNACION AUTOMATICA'!$G:$G,MATCH($A105,'ASIGNACION AUTOMATICA'!$A:$A,0)))</x:f>
      </x:c>
      <x:c r="E105" s="42" t="str">
        <x:f>IF($A105="","",INDEX('ASIGNACION AUTOMATICA'!$I:$I,MATCH($A105,'ASIGNACION AUTOMATICA'!$A:$A,0)))</x:f>
      </x:c>
      <x:c r="F105" s="42" t="str">
        <x:f>IF($A105="","",INDEX('ASIGNACION AUTOMATICA'!$J:$J,MATCH($A105,'ASIGNACION AUTOMATICA'!$A:$A,0)))</x:f>
      </x:c>
      <x:c r="G105" s="42" t="str">
        <x:f>IF($A105="","",INDEX('ASIGNACION AUTOMATICA'!$K:$K,MATCH($A105,'ASIGNACION AUTOMATICA'!$A:$A,0)))</x:f>
      </x:c>
      <x:c r="H105" s="42" t="str">
        <x:f>IF($A105="","",INDEX('ASIGNACION AUTOMATICA'!$L:$L,MATCH($A105,'ASIGNACION AUTOMATICA'!$A:$A,0)))</x:f>
      </x:c>
      <x:c r="I105" s="42" t="str">
        <x:f>IF($A105="","","SIN CUPO DISPONIBLE SEGUN ASISTENCIA / RESERVAS")</x:f>
      </x:c>
    </x:row>
    <x:row r="106">
      <x:c r="A106" s="42">
        <x:f>IFERROR(INDEX('ASIGNACION AUTOMATICA'!$A$2:$A$250,AGGREGATE(15,6,(ROW('ASIGNACION AUTOMATICA'!$A$2:$A$250)-ROW('ASIGNACION AUTOMATICA'!$A$2)+1)/('ASIGNACION AUTOMATICA'!$D$2:$D$250="SIN ASIGNAR"),ROWS($A$2:A106))),"")</x:f>
      </x:c>
      <x:c r="B106" s="42" t="str">
        <x:f>IF($A106="","",INDEX('ASIGNACION AUTOMATICA'!$E:$E,MATCH($A106,'ASIGNACION AUTOMATICA'!$A:$A,0)))</x:f>
      </x:c>
      <x:c r="C106" s="42" t="str">
        <x:f>IF($A106="","",INDEX('ASIGNACION AUTOMATICA'!$F:$F,MATCH($A106,'ASIGNACION AUTOMATICA'!$A:$A,0)))</x:f>
      </x:c>
      <x:c r="D106" s="42" t="str">
        <x:f>IF($A106="","",INDEX('ASIGNACION AUTOMATICA'!$G:$G,MATCH($A106,'ASIGNACION AUTOMATICA'!$A:$A,0)))</x:f>
      </x:c>
      <x:c r="E106" s="42" t="str">
        <x:f>IF($A106="","",INDEX('ASIGNACION AUTOMATICA'!$I:$I,MATCH($A106,'ASIGNACION AUTOMATICA'!$A:$A,0)))</x:f>
      </x:c>
      <x:c r="F106" s="42" t="str">
        <x:f>IF($A106="","",INDEX('ASIGNACION AUTOMATICA'!$J:$J,MATCH($A106,'ASIGNACION AUTOMATICA'!$A:$A,0)))</x:f>
      </x:c>
      <x:c r="G106" s="42" t="str">
        <x:f>IF($A106="","",INDEX('ASIGNACION AUTOMATICA'!$K:$K,MATCH($A106,'ASIGNACION AUTOMATICA'!$A:$A,0)))</x:f>
      </x:c>
      <x:c r="H106" s="42" t="str">
        <x:f>IF($A106="","",INDEX('ASIGNACION AUTOMATICA'!$L:$L,MATCH($A106,'ASIGNACION AUTOMATICA'!$A:$A,0)))</x:f>
      </x:c>
      <x:c r="I106" s="42" t="str">
        <x:f>IF($A106="","","SIN CUPO DISPONIBLE SEGUN ASISTENCIA / RESERVAS")</x:f>
      </x:c>
    </x:row>
    <x:row r="107">
      <x:c r="A107" s="42">
        <x:f>IFERROR(INDEX('ASIGNACION AUTOMATICA'!$A$2:$A$250,AGGREGATE(15,6,(ROW('ASIGNACION AUTOMATICA'!$A$2:$A$250)-ROW('ASIGNACION AUTOMATICA'!$A$2)+1)/('ASIGNACION AUTOMATICA'!$D$2:$D$250="SIN ASIGNAR"),ROWS($A$2:A107))),"")</x:f>
      </x:c>
      <x:c r="B107" s="42" t="str">
        <x:f>IF($A107="","",INDEX('ASIGNACION AUTOMATICA'!$E:$E,MATCH($A107,'ASIGNACION AUTOMATICA'!$A:$A,0)))</x:f>
      </x:c>
      <x:c r="C107" s="42" t="str">
        <x:f>IF($A107="","",INDEX('ASIGNACION AUTOMATICA'!$F:$F,MATCH($A107,'ASIGNACION AUTOMATICA'!$A:$A,0)))</x:f>
      </x:c>
      <x:c r="D107" s="42" t="str">
        <x:f>IF($A107="","",INDEX('ASIGNACION AUTOMATICA'!$G:$G,MATCH($A107,'ASIGNACION AUTOMATICA'!$A:$A,0)))</x:f>
      </x:c>
      <x:c r="E107" s="42" t="str">
        <x:f>IF($A107="","",INDEX('ASIGNACION AUTOMATICA'!$I:$I,MATCH($A107,'ASIGNACION AUTOMATICA'!$A:$A,0)))</x:f>
      </x:c>
      <x:c r="F107" s="42" t="str">
        <x:f>IF($A107="","",INDEX('ASIGNACION AUTOMATICA'!$J:$J,MATCH($A107,'ASIGNACION AUTOMATICA'!$A:$A,0)))</x:f>
      </x:c>
      <x:c r="G107" s="42" t="str">
        <x:f>IF($A107="","",INDEX('ASIGNACION AUTOMATICA'!$K:$K,MATCH($A107,'ASIGNACION AUTOMATICA'!$A:$A,0)))</x:f>
      </x:c>
      <x:c r="H107" s="42" t="str">
        <x:f>IF($A107="","",INDEX('ASIGNACION AUTOMATICA'!$L:$L,MATCH($A107,'ASIGNACION AUTOMATICA'!$A:$A,0)))</x:f>
      </x:c>
      <x:c r="I107" s="42" t="str">
        <x:f>IF($A107="","","SIN CUPO DISPONIBLE SEGUN ASISTENCIA / RESERVAS")</x:f>
      </x:c>
    </x:row>
    <x:row r="108">
      <x:c r="A108" s="42">
        <x:f>IFERROR(INDEX('ASIGNACION AUTOMATICA'!$A$2:$A$250,AGGREGATE(15,6,(ROW('ASIGNACION AUTOMATICA'!$A$2:$A$250)-ROW('ASIGNACION AUTOMATICA'!$A$2)+1)/('ASIGNACION AUTOMATICA'!$D$2:$D$250="SIN ASIGNAR"),ROWS($A$2:A108))),"")</x:f>
      </x:c>
      <x:c r="B108" s="42" t="str">
        <x:f>IF($A108="","",INDEX('ASIGNACION AUTOMATICA'!$E:$E,MATCH($A108,'ASIGNACION AUTOMATICA'!$A:$A,0)))</x:f>
      </x:c>
      <x:c r="C108" s="42" t="str">
        <x:f>IF($A108="","",INDEX('ASIGNACION AUTOMATICA'!$F:$F,MATCH($A108,'ASIGNACION AUTOMATICA'!$A:$A,0)))</x:f>
      </x:c>
      <x:c r="D108" s="42" t="str">
        <x:f>IF($A108="","",INDEX('ASIGNACION AUTOMATICA'!$G:$G,MATCH($A108,'ASIGNACION AUTOMATICA'!$A:$A,0)))</x:f>
      </x:c>
      <x:c r="E108" s="42" t="str">
        <x:f>IF($A108="","",INDEX('ASIGNACION AUTOMATICA'!$I:$I,MATCH($A108,'ASIGNACION AUTOMATICA'!$A:$A,0)))</x:f>
      </x:c>
      <x:c r="F108" s="42" t="str">
        <x:f>IF($A108="","",INDEX('ASIGNACION AUTOMATICA'!$J:$J,MATCH($A108,'ASIGNACION AUTOMATICA'!$A:$A,0)))</x:f>
      </x:c>
      <x:c r="G108" s="42" t="str">
        <x:f>IF($A108="","",INDEX('ASIGNACION AUTOMATICA'!$K:$K,MATCH($A108,'ASIGNACION AUTOMATICA'!$A:$A,0)))</x:f>
      </x:c>
      <x:c r="H108" s="42" t="str">
        <x:f>IF($A108="","",INDEX('ASIGNACION AUTOMATICA'!$L:$L,MATCH($A108,'ASIGNACION AUTOMATICA'!$A:$A,0)))</x:f>
      </x:c>
      <x:c r="I108" s="42" t="str">
        <x:f>IF($A108="","","SIN CUPO DISPONIBLE SEGUN ASISTENCIA / RESERVAS")</x:f>
      </x:c>
    </x:row>
    <x:row r="109">
      <x:c r="A109" s="42">
        <x:f>IFERROR(INDEX('ASIGNACION AUTOMATICA'!$A$2:$A$250,AGGREGATE(15,6,(ROW('ASIGNACION AUTOMATICA'!$A$2:$A$250)-ROW('ASIGNACION AUTOMATICA'!$A$2)+1)/('ASIGNACION AUTOMATICA'!$D$2:$D$250="SIN ASIGNAR"),ROWS($A$2:A109))),"")</x:f>
      </x:c>
      <x:c r="B109" s="42" t="str">
        <x:f>IF($A109="","",INDEX('ASIGNACION AUTOMATICA'!$E:$E,MATCH($A109,'ASIGNACION AUTOMATICA'!$A:$A,0)))</x:f>
      </x:c>
      <x:c r="C109" s="42" t="str">
        <x:f>IF($A109="","",INDEX('ASIGNACION AUTOMATICA'!$F:$F,MATCH($A109,'ASIGNACION AUTOMATICA'!$A:$A,0)))</x:f>
      </x:c>
      <x:c r="D109" s="42" t="str">
        <x:f>IF($A109="","",INDEX('ASIGNACION AUTOMATICA'!$G:$G,MATCH($A109,'ASIGNACION AUTOMATICA'!$A:$A,0)))</x:f>
      </x:c>
      <x:c r="E109" s="42" t="str">
        <x:f>IF($A109="","",INDEX('ASIGNACION AUTOMATICA'!$I:$I,MATCH($A109,'ASIGNACION AUTOMATICA'!$A:$A,0)))</x:f>
      </x:c>
      <x:c r="F109" s="42" t="str">
        <x:f>IF($A109="","",INDEX('ASIGNACION AUTOMATICA'!$J:$J,MATCH($A109,'ASIGNACION AUTOMATICA'!$A:$A,0)))</x:f>
      </x:c>
      <x:c r="G109" s="42" t="str">
        <x:f>IF($A109="","",INDEX('ASIGNACION AUTOMATICA'!$K:$K,MATCH($A109,'ASIGNACION AUTOMATICA'!$A:$A,0)))</x:f>
      </x:c>
      <x:c r="H109" s="42" t="str">
        <x:f>IF($A109="","",INDEX('ASIGNACION AUTOMATICA'!$L:$L,MATCH($A109,'ASIGNACION AUTOMATICA'!$A:$A,0)))</x:f>
      </x:c>
      <x:c r="I109" s="42" t="str">
        <x:f>IF($A109="","","SIN CUPO DISPONIBLE SEGUN ASISTENCIA / RESERVAS")</x:f>
      </x:c>
    </x:row>
    <x:row r="110">
      <x:c r="A110" s="42">
        <x:f>IFERROR(INDEX('ASIGNACION AUTOMATICA'!$A$2:$A$250,AGGREGATE(15,6,(ROW('ASIGNACION AUTOMATICA'!$A$2:$A$250)-ROW('ASIGNACION AUTOMATICA'!$A$2)+1)/('ASIGNACION AUTOMATICA'!$D$2:$D$250="SIN ASIGNAR"),ROWS($A$2:A110))),"")</x:f>
      </x:c>
      <x:c r="B110" s="42" t="str">
        <x:f>IF($A110="","",INDEX('ASIGNACION AUTOMATICA'!$E:$E,MATCH($A110,'ASIGNACION AUTOMATICA'!$A:$A,0)))</x:f>
      </x:c>
      <x:c r="C110" s="42" t="str">
        <x:f>IF($A110="","",INDEX('ASIGNACION AUTOMATICA'!$F:$F,MATCH($A110,'ASIGNACION AUTOMATICA'!$A:$A,0)))</x:f>
      </x:c>
      <x:c r="D110" s="42" t="str">
        <x:f>IF($A110="","",INDEX('ASIGNACION AUTOMATICA'!$G:$G,MATCH($A110,'ASIGNACION AUTOMATICA'!$A:$A,0)))</x:f>
      </x:c>
      <x:c r="E110" s="42" t="str">
        <x:f>IF($A110="","",INDEX('ASIGNACION AUTOMATICA'!$I:$I,MATCH($A110,'ASIGNACION AUTOMATICA'!$A:$A,0)))</x:f>
      </x:c>
      <x:c r="F110" s="42" t="str">
        <x:f>IF($A110="","",INDEX('ASIGNACION AUTOMATICA'!$J:$J,MATCH($A110,'ASIGNACION AUTOMATICA'!$A:$A,0)))</x:f>
      </x:c>
      <x:c r="G110" s="42" t="str">
        <x:f>IF($A110="","",INDEX('ASIGNACION AUTOMATICA'!$K:$K,MATCH($A110,'ASIGNACION AUTOMATICA'!$A:$A,0)))</x:f>
      </x:c>
      <x:c r="H110" s="42" t="str">
        <x:f>IF($A110="","",INDEX('ASIGNACION AUTOMATICA'!$L:$L,MATCH($A110,'ASIGNACION AUTOMATICA'!$A:$A,0)))</x:f>
      </x:c>
      <x:c r="I110" s="42" t="str">
        <x:f>IF($A110="","","SIN CUPO DISPONIBLE SEGUN ASISTENCIA / RESERVAS")</x:f>
      </x:c>
    </x:row>
    <x:row r="111">
      <x:c r="A111" s="42">
        <x:f>IFERROR(INDEX('ASIGNACION AUTOMATICA'!$A$2:$A$250,AGGREGATE(15,6,(ROW('ASIGNACION AUTOMATICA'!$A$2:$A$250)-ROW('ASIGNACION AUTOMATICA'!$A$2)+1)/('ASIGNACION AUTOMATICA'!$D$2:$D$250="SIN ASIGNAR"),ROWS($A$2:A111))),"")</x:f>
      </x:c>
      <x:c r="B111" s="42" t="str">
        <x:f>IF($A111="","",INDEX('ASIGNACION AUTOMATICA'!$E:$E,MATCH($A111,'ASIGNACION AUTOMATICA'!$A:$A,0)))</x:f>
      </x:c>
      <x:c r="C111" s="42" t="str">
        <x:f>IF($A111="","",INDEX('ASIGNACION AUTOMATICA'!$F:$F,MATCH($A111,'ASIGNACION AUTOMATICA'!$A:$A,0)))</x:f>
      </x:c>
      <x:c r="D111" s="42" t="str">
        <x:f>IF($A111="","",INDEX('ASIGNACION AUTOMATICA'!$G:$G,MATCH($A111,'ASIGNACION AUTOMATICA'!$A:$A,0)))</x:f>
      </x:c>
      <x:c r="E111" s="42" t="str">
        <x:f>IF($A111="","",INDEX('ASIGNACION AUTOMATICA'!$I:$I,MATCH($A111,'ASIGNACION AUTOMATICA'!$A:$A,0)))</x:f>
      </x:c>
      <x:c r="F111" s="42" t="str">
        <x:f>IF($A111="","",INDEX('ASIGNACION AUTOMATICA'!$J:$J,MATCH($A111,'ASIGNACION AUTOMATICA'!$A:$A,0)))</x:f>
      </x:c>
      <x:c r="G111" s="42" t="str">
        <x:f>IF($A111="","",INDEX('ASIGNACION AUTOMATICA'!$K:$K,MATCH($A111,'ASIGNACION AUTOMATICA'!$A:$A,0)))</x:f>
      </x:c>
      <x:c r="H111" s="42" t="str">
        <x:f>IF($A111="","",INDEX('ASIGNACION AUTOMATICA'!$L:$L,MATCH($A111,'ASIGNACION AUTOMATICA'!$A:$A,0)))</x:f>
      </x:c>
      <x:c r="I111" s="42" t="str">
        <x:f>IF($A111="","","SIN CUPO DISPONIBLE SEGUN ASISTENCIA / RESERVAS")</x:f>
      </x:c>
    </x:row>
    <x:row r="112">
      <x:c r="A112" s="42">
        <x:f>IFERROR(INDEX('ASIGNACION AUTOMATICA'!$A$2:$A$250,AGGREGATE(15,6,(ROW('ASIGNACION AUTOMATICA'!$A$2:$A$250)-ROW('ASIGNACION AUTOMATICA'!$A$2)+1)/('ASIGNACION AUTOMATICA'!$D$2:$D$250="SIN ASIGNAR"),ROWS($A$2:A112))),"")</x:f>
      </x:c>
      <x:c r="B112" s="42" t="str">
        <x:f>IF($A112="","",INDEX('ASIGNACION AUTOMATICA'!$E:$E,MATCH($A112,'ASIGNACION AUTOMATICA'!$A:$A,0)))</x:f>
      </x:c>
      <x:c r="C112" s="42" t="str">
        <x:f>IF($A112="","",INDEX('ASIGNACION AUTOMATICA'!$F:$F,MATCH($A112,'ASIGNACION AUTOMATICA'!$A:$A,0)))</x:f>
      </x:c>
      <x:c r="D112" s="42" t="str">
        <x:f>IF($A112="","",INDEX('ASIGNACION AUTOMATICA'!$G:$G,MATCH($A112,'ASIGNACION AUTOMATICA'!$A:$A,0)))</x:f>
      </x:c>
      <x:c r="E112" s="42" t="str">
        <x:f>IF($A112="","",INDEX('ASIGNACION AUTOMATICA'!$I:$I,MATCH($A112,'ASIGNACION AUTOMATICA'!$A:$A,0)))</x:f>
      </x:c>
      <x:c r="F112" s="42" t="str">
        <x:f>IF($A112="","",INDEX('ASIGNACION AUTOMATICA'!$J:$J,MATCH($A112,'ASIGNACION AUTOMATICA'!$A:$A,0)))</x:f>
      </x:c>
      <x:c r="G112" s="42" t="str">
        <x:f>IF($A112="","",INDEX('ASIGNACION AUTOMATICA'!$K:$K,MATCH($A112,'ASIGNACION AUTOMATICA'!$A:$A,0)))</x:f>
      </x:c>
      <x:c r="H112" s="42" t="str">
        <x:f>IF($A112="","",INDEX('ASIGNACION AUTOMATICA'!$L:$L,MATCH($A112,'ASIGNACION AUTOMATICA'!$A:$A,0)))</x:f>
      </x:c>
      <x:c r="I112" s="42" t="str">
        <x:f>IF($A112="","","SIN CUPO DISPONIBLE SEGUN ASISTENCIA / RESERVAS")</x:f>
      </x:c>
    </x:row>
    <x:row r="113">
      <x:c r="A113" s="42">
        <x:f>IFERROR(INDEX('ASIGNACION AUTOMATICA'!$A$2:$A$250,AGGREGATE(15,6,(ROW('ASIGNACION AUTOMATICA'!$A$2:$A$250)-ROW('ASIGNACION AUTOMATICA'!$A$2)+1)/('ASIGNACION AUTOMATICA'!$D$2:$D$250="SIN ASIGNAR"),ROWS($A$2:A113))),"")</x:f>
      </x:c>
      <x:c r="B113" s="42" t="str">
        <x:f>IF($A113="","",INDEX('ASIGNACION AUTOMATICA'!$E:$E,MATCH($A113,'ASIGNACION AUTOMATICA'!$A:$A,0)))</x:f>
      </x:c>
      <x:c r="C113" s="42" t="str">
        <x:f>IF($A113="","",INDEX('ASIGNACION AUTOMATICA'!$F:$F,MATCH($A113,'ASIGNACION AUTOMATICA'!$A:$A,0)))</x:f>
      </x:c>
      <x:c r="D113" s="42" t="str">
        <x:f>IF($A113="","",INDEX('ASIGNACION AUTOMATICA'!$G:$G,MATCH($A113,'ASIGNACION AUTOMATICA'!$A:$A,0)))</x:f>
      </x:c>
      <x:c r="E113" s="42" t="str">
        <x:f>IF($A113="","",INDEX('ASIGNACION AUTOMATICA'!$I:$I,MATCH($A113,'ASIGNACION AUTOMATICA'!$A:$A,0)))</x:f>
      </x:c>
      <x:c r="F113" s="42" t="str">
        <x:f>IF($A113="","",INDEX('ASIGNACION AUTOMATICA'!$J:$J,MATCH($A113,'ASIGNACION AUTOMATICA'!$A:$A,0)))</x:f>
      </x:c>
      <x:c r="G113" s="42" t="str">
        <x:f>IF($A113="","",INDEX('ASIGNACION AUTOMATICA'!$K:$K,MATCH($A113,'ASIGNACION AUTOMATICA'!$A:$A,0)))</x:f>
      </x:c>
      <x:c r="H113" s="42" t="str">
        <x:f>IF($A113="","",INDEX('ASIGNACION AUTOMATICA'!$L:$L,MATCH($A113,'ASIGNACION AUTOMATICA'!$A:$A,0)))</x:f>
      </x:c>
      <x:c r="I113" s="42" t="str">
        <x:f>IF($A113="","","SIN CUPO DISPONIBLE SEGUN ASISTENCIA / RESERVAS")</x:f>
      </x:c>
    </x:row>
    <x:row r="114">
      <x:c r="A114" s="42">
        <x:f>IFERROR(INDEX('ASIGNACION AUTOMATICA'!$A$2:$A$250,AGGREGATE(15,6,(ROW('ASIGNACION AUTOMATICA'!$A$2:$A$250)-ROW('ASIGNACION AUTOMATICA'!$A$2)+1)/('ASIGNACION AUTOMATICA'!$D$2:$D$250="SIN ASIGNAR"),ROWS($A$2:A114))),"")</x:f>
      </x:c>
      <x:c r="B114" s="42" t="str">
        <x:f>IF($A114="","",INDEX('ASIGNACION AUTOMATICA'!$E:$E,MATCH($A114,'ASIGNACION AUTOMATICA'!$A:$A,0)))</x:f>
      </x:c>
      <x:c r="C114" s="42" t="str">
        <x:f>IF($A114="","",INDEX('ASIGNACION AUTOMATICA'!$F:$F,MATCH($A114,'ASIGNACION AUTOMATICA'!$A:$A,0)))</x:f>
      </x:c>
      <x:c r="D114" s="42" t="str">
        <x:f>IF($A114="","",INDEX('ASIGNACION AUTOMATICA'!$G:$G,MATCH($A114,'ASIGNACION AUTOMATICA'!$A:$A,0)))</x:f>
      </x:c>
      <x:c r="E114" s="42" t="str">
        <x:f>IF($A114="","",INDEX('ASIGNACION AUTOMATICA'!$I:$I,MATCH($A114,'ASIGNACION AUTOMATICA'!$A:$A,0)))</x:f>
      </x:c>
      <x:c r="F114" s="42" t="str">
        <x:f>IF($A114="","",INDEX('ASIGNACION AUTOMATICA'!$J:$J,MATCH($A114,'ASIGNACION AUTOMATICA'!$A:$A,0)))</x:f>
      </x:c>
      <x:c r="G114" s="42" t="str">
        <x:f>IF($A114="","",INDEX('ASIGNACION AUTOMATICA'!$K:$K,MATCH($A114,'ASIGNACION AUTOMATICA'!$A:$A,0)))</x:f>
      </x:c>
      <x:c r="H114" s="42" t="str">
        <x:f>IF($A114="","",INDEX('ASIGNACION AUTOMATICA'!$L:$L,MATCH($A114,'ASIGNACION AUTOMATICA'!$A:$A,0)))</x:f>
      </x:c>
      <x:c r="I114" s="42" t="str">
        <x:f>IF($A114="","","SIN CUPO DISPONIBLE SEGUN ASISTENCIA / RESERVAS")</x:f>
      </x:c>
    </x:row>
    <x:row r="115">
      <x:c r="A115" s="42">
        <x:f>IFERROR(INDEX('ASIGNACION AUTOMATICA'!$A$2:$A$250,AGGREGATE(15,6,(ROW('ASIGNACION AUTOMATICA'!$A$2:$A$250)-ROW('ASIGNACION AUTOMATICA'!$A$2)+1)/('ASIGNACION AUTOMATICA'!$D$2:$D$250="SIN ASIGNAR"),ROWS($A$2:A115))),"")</x:f>
      </x:c>
      <x:c r="B115" s="42" t="str">
        <x:f>IF($A115="","",INDEX('ASIGNACION AUTOMATICA'!$E:$E,MATCH($A115,'ASIGNACION AUTOMATICA'!$A:$A,0)))</x:f>
      </x:c>
      <x:c r="C115" s="42" t="str">
        <x:f>IF($A115="","",INDEX('ASIGNACION AUTOMATICA'!$F:$F,MATCH($A115,'ASIGNACION AUTOMATICA'!$A:$A,0)))</x:f>
      </x:c>
      <x:c r="D115" s="42" t="str">
        <x:f>IF($A115="","",INDEX('ASIGNACION AUTOMATICA'!$G:$G,MATCH($A115,'ASIGNACION AUTOMATICA'!$A:$A,0)))</x:f>
      </x:c>
      <x:c r="E115" s="42" t="str">
        <x:f>IF($A115="","",INDEX('ASIGNACION AUTOMATICA'!$I:$I,MATCH($A115,'ASIGNACION AUTOMATICA'!$A:$A,0)))</x:f>
      </x:c>
      <x:c r="F115" s="42" t="str">
        <x:f>IF($A115="","",INDEX('ASIGNACION AUTOMATICA'!$J:$J,MATCH($A115,'ASIGNACION AUTOMATICA'!$A:$A,0)))</x:f>
      </x:c>
      <x:c r="G115" s="42" t="str">
        <x:f>IF($A115="","",INDEX('ASIGNACION AUTOMATICA'!$K:$K,MATCH($A115,'ASIGNACION AUTOMATICA'!$A:$A,0)))</x:f>
      </x:c>
      <x:c r="H115" s="42" t="str">
        <x:f>IF($A115="","",INDEX('ASIGNACION AUTOMATICA'!$L:$L,MATCH($A115,'ASIGNACION AUTOMATICA'!$A:$A,0)))</x:f>
      </x:c>
      <x:c r="I115" s="42" t="str">
        <x:f>IF($A115="","","SIN CUPO DISPONIBLE SEGUN ASISTENCIA / RESERVAS")</x:f>
      </x:c>
    </x:row>
    <x:row r="116">
      <x:c r="A116" s="42">
        <x:f>IFERROR(INDEX('ASIGNACION AUTOMATICA'!$A$2:$A$250,AGGREGATE(15,6,(ROW('ASIGNACION AUTOMATICA'!$A$2:$A$250)-ROW('ASIGNACION AUTOMATICA'!$A$2)+1)/('ASIGNACION AUTOMATICA'!$D$2:$D$250="SIN ASIGNAR"),ROWS($A$2:A116))),"")</x:f>
      </x:c>
      <x:c r="B116" s="42" t="str">
        <x:f>IF($A116="","",INDEX('ASIGNACION AUTOMATICA'!$E:$E,MATCH($A116,'ASIGNACION AUTOMATICA'!$A:$A,0)))</x:f>
      </x:c>
      <x:c r="C116" s="42" t="str">
        <x:f>IF($A116="","",INDEX('ASIGNACION AUTOMATICA'!$F:$F,MATCH($A116,'ASIGNACION AUTOMATICA'!$A:$A,0)))</x:f>
      </x:c>
      <x:c r="D116" s="42" t="str">
        <x:f>IF($A116="","",INDEX('ASIGNACION AUTOMATICA'!$G:$G,MATCH($A116,'ASIGNACION AUTOMATICA'!$A:$A,0)))</x:f>
      </x:c>
      <x:c r="E116" s="42" t="str">
        <x:f>IF($A116="","",INDEX('ASIGNACION AUTOMATICA'!$I:$I,MATCH($A116,'ASIGNACION AUTOMATICA'!$A:$A,0)))</x:f>
      </x:c>
      <x:c r="F116" s="42" t="str">
        <x:f>IF($A116="","",INDEX('ASIGNACION AUTOMATICA'!$J:$J,MATCH($A116,'ASIGNACION AUTOMATICA'!$A:$A,0)))</x:f>
      </x:c>
      <x:c r="G116" s="42" t="str">
        <x:f>IF($A116="","",INDEX('ASIGNACION AUTOMATICA'!$K:$K,MATCH($A116,'ASIGNACION AUTOMATICA'!$A:$A,0)))</x:f>
      </x:c>
      <x:c r="H116" s="42" t="str">
        <x:f>IF($A116="","",INDEX('ASIGNACION AUTOMATICA'!$L:$L,MATCH($A116,'ASIGNACION AUTOMATICA'!$A:$A,0)))</x:f>
      </x:c>
      <x:c r="I116" s="42" t="str">
        <x:f>IF($A116="","","SIN CUPO DISPONIBLE SEGUN ASISTENCIA / RESERVAS")</x:f>
      </x:c>
    </x:row>
    <x:row r="117">
      <x:c r="A117" s="42">
        <x:f>IFERROR(INDEX('ASIGNACION AUTOMATICA'!$A$2:$A$250,AGGREGATE(15,6,(ROW('ASIGNACION AUTOMATICA'!$A$2:$A$250)-ROW('ASIGNACION AUTOMATICA'!$A$2)+1)/('ASIGNACION AUTOMATICA'!$D$2:$D$250="SIN ASIGNAR"),ROWS($A$2:A117))),"")</x:f>
      </x:c>
      <x:c r="B117" s="42" t="str">
        <x:f>IF($A117="","",INDEX('ASIGNACION AUTOMATICA'!$E:$E,MATCH($A117,'ASIGNACION AUTOMATICA'!$A:$A,0)))</x:f>
      </x:c>
      <x:c r="C117" s="42" t="str">
        <x:f>IF($A117="","",INDEX('ASIGNACION AUTOMATICA'!$F:$F,MATCH($A117,'ASIGNACION AUTOMATICA'!$A:$A,0)))</x:f>
      </x:c>
      <x:c r="D117" s="42" t="str">
        <x:f>IF($A117="","",INDEX('ASIGNACION AUTOMATICA'!$G:$G,MATCH($A117,'ASIGNACION AUTOMATICA'!$A:$A,0)))</x:f>
      </x:c>
      <x:c r="E117" s="42" t="str">
        <x:f>IF($A117="","",INDEX('ASIGNACION AUTOMATICA'!$I:$I,MATCH($A117,'ASIGNACION AUTOMATICA'!$A:$A,0)))</x:f>
      </x:c>
      <x:c r="F117" s="42" t="str">
        <x:f>IF($A117="","",INDEX('ASIGNACION AUTOMATICA'!$J:$J,MATCH($A117,'ASIGNACION AUTOMATICA'!$A:$A,0)))</x:f>
      </x:c>
      <x:c r="G117" s="42" t="str">
        <x:f>IF($A117="","",INDEX('ASIGNACION AUTOMATICA'!$K:$K,MATCH($A117,'ASIGNACION AUTOMATICA'!$A:$A,0)))</x:f>
      </x:c>
      <x:c r="H117" s="42" t="str">
        <x:f>IF($A117="","",INDEX('ASIGNACION AUTOMATICA'!$L:$L,MATCH($A117,'ASIGNACION AUTOMATICA'!$A:$A,0)))</x:f>
      </x:c>
      <x:c r="I117" s="42" t="str">
        <x:f>IF($A117="","","SIN CUPO DISPONIBLE SEGUN ASISTENCIA / RESERVAS")</x:f>
      </x:c>
    </x:row>
    <x:row r="118">
      <x:c r="A118" s="42">
        <x:f>IFERROR(INDEX('ASIGNACION AUTOMATICA'!$A$2:$A$250,AGGREGATE(15,6,(ROW('ASIGNACION AUTOMATICA'!$A$2:$A$250)-ROW('ASIGNACION AUTOMATICA'!$A$2)+1)/('ASIGNACION AUTOMATICA'!$D$2:$D$250="SIN ASIGNAR"),ROWS($A$2:A118))),"")</x:f>
      </x:c>
      <x:c r="B118" s="42" t="str">
        <x:f>IF($A118="","",INDEX('ASIGNACION AUTOMATICA'!$E:$E,MATCH($A118,'ASIGNACION AUTOMATICA'!$A:$A,0)))</x:f>
      </x:c>
      <x:c r="C118" s="42" t="str">
        <x:f>IF($A118="","",INDEX('ASIGNACION AUTOMATICA'!$F:$F,MATCH($A118,'ASIGNACION AUTOMATICA'!$A:$A,0)))</x:f>
      </x:c>
      <x:c r="D118" s="42" t="str">
        <x:f>IF($A118="","",INDEX('ASIGNACION AUTOMATICA'!$G:$G,MATCH($A118,'ASIGNACION AUTOMATICA'!$A:$A,0)))</x:f>
      </x:c>
      <x:c r="E118" s="42" t="str">
        <x:f>IF($A118="","",INDEX('ASIGNACION AUTOMATICA'!$I:$I,MATCH($A118,'ASIGNACION AUTOMATICA'!$A:$A,0)))</x:f>
      </x:c>
      <x:c r="F118" s="42" t="str">
        <x:f>IF($A118="","",INDEX('ASIGNACION AUTOMATICA'!$J:$J,MATCH($A118,'ASIGNACION AUTOMATICA'!$A:$A,0)))</x:f>
      </x:c>
      <x:c r="G118" s="42" t="str">
        <x:f>IF($A118="","",INDEX('ASIGNACION AUTOMATICA'!$K:$K,MATCH($A118,'ASIGNACION AUTOMATICA'!$A:$A,0)))</x:f>
      </x:c>
      <x:c r="H118" s="42" t="str">
        <x:f>IF($A118="","",INDEX('ASIGNACION AUTOMATICA'!$L:$L,MATCH($A118,'ASIGNACION AUTOMATICA'!$A:$A,0)))</x:f>
      </x:c>
      <x:c r="I118" s="42" t="str">
        <x:f>IF($A118="","","SIN CUPO DISPONIBLE SEGUN ASISTENCIA / RESERVAS")</x:f>
      </x:c>
    </x:row>
    <x:row r="119">
      <x:c r="A119" s="42">
        <x:f>IFERROR(INDEX('ASIGNACION AUTOMATICA'!$A$2:$A$250,AGGREGATE(15,6,(ROW('ASIGNACION AUTOMATICA'!$A$2:$A$250)-ROW('ASIGNACION AUTOMATICA'!$A$2)+1)/('ASIGNACION AUTOMATICA'!$D$2:$D$250="SIN ASIGNAR"),ROWS($A$2:A119))),"")</x:f>
      </x:c>
      <x:c r="B119" s="42" t="str">
        <x:f>IF($A119="","",INDEX('ASIGNACION AUTOMATICA'!$E:$E,MATCH($A119,'ASIGNACION AUTOMATICA'!$A:$A,0)))</x:f>
      </x:c>
      <x:c r="C119" s="42" t="str">
        <x:f>IF($A119="","",INDEX('ASIGNACION AUTOMATICA'!$F:$F,MATCH($A119,'ASIGNACION AUTOMATICA'!$A:$A,0)))</x:f>
      </x:c>
      <x:c r="D119" s="42" t="str">
        <x:f>IF($A119="","",INDEX('ASIGNACION AUTOMATICA'!$G:$G,MATCH($A119,'ASIGNACION AUTOMATICA'!$A:$A,0)))</x:f>
      </x:c>
      <x:c r="E119" s="42" t="str">
        <x:f>IF($A119="","",INDEX('ASIGNACION AUTOMATICA'!$I:$I,MATCH($A119,'ASIGNACION AUTOMATICA'!$A:$A,0)))</x:f>
      </x:c>
      <x:c r="F119" s="42" t="str">
        <x:f>IF($A119="","",INDEX('ASIGNACION AUTOMATICA'!$J:$J,MATCH($A119,'ASIGNACION AUTOMATICA'!$A:$A,0)))</x:f>
      </x:c>
      <x:c r="G119" s="42" t="str">
        <x:f>IF($A119="","",INDEX('ASIGNACION AUTOMATICA'!$K:$K,MATCH($A119,'ASIGNACION AUTOMATICA'!$A:$A,0)))</x:f>
      </x:c>
      <x:c r="H119" s="42" t="str">
        <x:f>IF($A119="","",INDEX('ASIGNACION AUTOMATICA'!$L:$L,MATCH($A119,'ASIGNACION AUTOMATICA'!$A:$A,0)))</x:f>
      </x:c>
      <x:c r="I119" s="42" t="str">
        <x:f>IF($A119="","","SIN CUPO DISPONIBLE SEGUN ASISTENCIA / RESERVAS")</x:f>
      </x:c>
    </x:row>
    <x:row r="120">
      <x:c r="A120" s="42">
        <x:f>IFERROR(INDEX('ASIGNACION AUTOMATICA'!$A$2:$A$250,AGGREGATE(15,6,(ROW('ASIGNACION AUTOMATICA'!$A$2:$A$250)-ROW('ASIGNACION AUTOMATICA'!$A$2)+1)/('ASIGNACION AUTOMATICA'!$D$2:$D$250="SIN ASIGNAR"),ROWS($A$2:A120))),"")</x:f>
      </x:c>
      <x:c r="B120" s="42" t="str">
        <x:f>IF($A120="","",INDEX('ASIGNACION AUTOMATICA'!$E:$E,MATCH($A120,'ASIGNACION AUTOMATICA'!$A:$A,0)))</x:f>
      </x:c>
      <x:c r="C120" s="42" t="str">
        <x:f>IF($A120="","",INDEX('ASIGNACION AUTOMATICA'!$F:$F,MATCH($A120,'ASIGNACION AUTOMATICA'!$A:$A,0)))</x:f>
      </x:c>
      <x:c r="D120" s="42" t="str">
        <x:f>IF($A120="","",INDEX('ASIGNACION AUTOMATICA'!$G:$G,MATCH($A120,'ASIGNACION AUTOMATICA'!$A:$A,0)))</x:f>
      </x:c>
      <x:c r="E120" s="42" t="str">
        <x:f>IF($A120="","",INDEX('ASIGNACION AUTOMATICA'!$I:$I,MATCH($A120,'ASIGNACION AUTOMATICA'!$A:$A,0)))</x:f>
      </x:c>
      <x:c r="F120" s="42" t="str">
        <x:f>IF($A120="","",INDEX('ASIGNACION AUTOMATICA'!$J:$J,MATCH($A120,'ASIGNACION AUTOMATICA'!$A:$A,0)))</x:f>
      </x:c>
      <x:c r="G120" s="42" t="str">
        <x:f>IF($A120="","",INDEX('ASIGNACION AUTOMATICA'!$K:$K,MATCH($A120,'ASIGNACION AUTOMATICA'!$A:$A,0)))</x:f>
      </x:c>
      <x:c r="H120" s="42" t="str">
        <x:f>IF($A120="","",INDEX('ASIGNACION AUTOMATICA'!$L:$L,MATCH($A120,'ASIGNACION AUTOMATICA'!$A:$A,0)))</x:f>
      </x:c>
      <x:c r="I120" s="42" t="str">
        <x:f>IF($A120="","","SIN CUPO DISPONIBLE SEGUN ASISTENCIA / RESERVAS")</x:f>
      </x:c>
    </x:row>
    <x:row r="121">
      <x:c r="A121" s="42"/>
      <x:c r="B121" s="42"/>
      <x:c r="C121" s="42"/>
      <x:c r="D121" s="42"/>
      <x:c r="E121" s="42"/>
      <x:c r="F121" s="42"/>
      <x:c r="G121" s="42"/>
      <x:c r="H121" s="42"/>
      <x:c r="I121" s="42"/>
    </x:row>
    <x:row r="122">
      <x:c r="A122" s="42"/>
      <x:c r="B122" s="42"/>
      <x:c r="C122" s="42"/>
      <x:c r="D122" s="42"/>
      <x:c r="E122" s="42"/>
      <x:c r="F122" s="42"/>
      <x:c r="G122" s="42"/>
      <x:c r="H122" s="42"/>
      <x:c r="I122" s="42"/>
    </x:row>
    <x:row r="123">
      <x:c r="A123" s="42"/>
      <x:c r="B123" s="42"/>
      <x:c r="C123" s="42"/>
      <x:c r="D123" s="42"/>
      <x:c r="E123" s="42"/>
      <x:c r="F123" s="42"/>
      <x:c r="G123" s="42"/>
      <x:c r="H123" s="42"/>
      <x:c r="I123" s="42"/>
    </x:row>
    <x:row r="124">
      <x:c r="A124" s="42"/>
      <x:c r="B124" s="42"/>
      <x:c r="C124" s="42"/>
      <x:c r="D124" s="42"/>
      <x:c r="E124" s="42"/>
      <x:c r="F124" s="42"/>
      <x:c r="G124" s="42"/>
      <x:c r="H124" s="42"/>
      <x:c r="I124" s="42"/>
    </x:row>
    <x:row r="125">
      <x:c r="A125" s="42"/>
      <x:c r="B125" s="42"/>
      <x:c r="C125" s="42"/>
      <x:c r="D125" s="42"/>
      <x:c r="E125" s="42"/>
      <x:c r="F125" s="42"/>
      <x:c r="G125" s="42"/>
      <x:c r="H125" s="42"/>
      <x:c r="I125" s="42"/>
    </x:row>
    <x:row r="126">
      <x:c r="A126" s="42"/>
      <x:c r="B126" s="42"/>
      <x:c r="C126" s="42"/>
      <x:c r="D126" s="42"/>
      <x:c r="E126" s="42"/>
      <x:c r="F126" s="42"/>
      <x:c r="G126" s="42"/>
      <x:c r="H126" s="42"/>
      <x:c r="I126" s="42"/>
    </x:row>
    <x:row r="127">
      <x:c r="A127" s="42"/>
      <x:c r="B127" s="42"/>
      <x:c r="C127" s="42"/>
      <x:c r="D127" s="42"/>
      <x:c r="E127" s="42"/>
      <x:c r="F127" s="42"/>
      <x:c r="G127" s="42"/>
      <x:c r="H127" s="42"/>
      <x:c r="I127" s="42"/>
    </x:row>
    <x:row r="128">
      <x:c r="A128" s="42"/>
      <x:c r="B128" s="42"/>
      <x:c r="C128" s="42"/>
      <x:c r="D128" s="42"/>
      <x:c r="E128" s="42"/>
      <x:c r="F128" s="42"/>
      <x:c r="G128" s="42"/>
      <x:c r="H128" s="42"/>
      <x:c r="I128" s="42"/>
    </x:row>
    <x:row r="129">
      <x:c r="A129" s="42"/>
      <x:c r="B129" s="42"/>
      <x:c r="C129" s="42"/>
      <x:c r="D129" s="42"/>
      <x:c r="E129" s="42"/>
      <x:c r="F129" s="42"/>
      <x:c r="G129" s="42"/>
      <x:c r="H129" s="42"/>
      <x:c r="I129" s="42"/>
    </x:row>
    <x:row r="130">
      <x:c r="A130" s="42"/>
      <x:c r="B130" s="42"/>
      <x:c r="C130" s="42"/>
      <x:c r="D130" s="42"/>
      <x:c r="E130" s="42"/>
      <x:c r="F130" s="42"/>
      <x:c r="G130" s="42"/>
      <x:c r="H130" s="42"/>
      <x:c r="I130" s="42"/>
    </x:row>
    <x:row r="131">
      <x:c r="A131" s="42"/>
      <x:c r="B131" s="42"/>
      <x:c r="C131" s="42"/>
      <x:c r="D131" s="42"/>
      <x:c r="E131" s="42"/>
      <x:c r="F131" s="42"/>
      <x:c r="G131" s="42"/>
      <x:c r="H131" s="42"/>
      <x:c r="I131" s="42"/>
    </x:row>
    <x:row r="132">
      <x:c r="A132" s="42"/>
      <x:c r="B132" s="42"/>
      <x:c r="C132" s="42"/>
      <x:c r="D132" s="42"/>
      <x:c r="E132" s="42"/>
      <x:c r="F132" s="42"/>
      <x:c r="G132" s="42"/>
      <x:c r="H132" s="42"/>
      <x:c r="I132" s="42"/>
    </x:row>
    <x:row r="133">
      <x:c r="A133" s="42"/>
      <x:c r="B133" s="42"/>
      <x:c r="C133" s="42"/>
      <x:c r="D133" s="42"/>
      <x:c r="E133" s="42"/>
      <x:c r="F133" s="42"/>
      <x:c r="G133" s="42"/>
      <x:c r="H133" s="42"/>
      <x:c r="I133" s="42"/>
    </x:row>
    <x:row r="134">
      <x:c r="A134" s="42"/>
      <x:c r="B134" s="42"/>
      <x:c r="C134" s="42"/>
      <x:c r="D134" s="42"/>
      <x:c r="E134" s="42"/>
      <x:c r="F134" s="42"/>
      <x:c r="G134" s="42"/>
      <x:c r="H134" s="42"/>
      <x:c r="I134" s="42"/>
    </x:row>
    <x:row r="135">
      <x:c r="A135" s="42"/>
      <x:c r="B135" s="42"/>
      <x:c r="C135" s="42"/>
      <x:c r="D135" s="42"/>
      <x:c r="E135" s="42"/>
      <x:c r="F135" s="42"/>
      <x:c r="G135" s="42"/>
      <x:c r="H135" s="42"/>
      <x:c r="I135" s="42"/>
    </x:row>
    <x:row r="136">
      <x:c r="A136" s="42"/>
      <x:c r="B136" s="42"/>
      <x:c r="C136" s="42"/>
      <x:c r="D136" s="42"/>
      <x:c r="E136" s="42"/>
      <x:c r="F136" s="42"/>
      <x:c r="G136" s="42"/>
      <x:c r="H136" s="42"/>
      <x:c r="I136" s="42"/>
    </x:row>
    <x:row r="137">
      <x:c r="A137" s="42"/>
      <x:c r="B137" s="42"/>
      <x:c r="C137" s="42"/>
      <x:c r="D137" s="42"/>
      <x:c r="E137" s="42"/>
      <x:c r="F137" s="42"/>
      <x:c r="G137" s="42"/>
      <x:c r="H137" s="42"/>
      <x:c r="I137" s="42"/>
    </x:row>
    <x:row r="138">
      <x:c r="A138" s="42"/>
      <x:c r="B138" s="42"/>
      <x:c r="C138" s="42"/>
      <x:c r="D138" s="42"/>
      <x:c r="E138" s="42"/>
      <x:c r="F138" s="42"/>
      <x:c r="G138" s="42"/>
      <x:c r="H138" s="42"/>
      <x:c r="I138" s="42"/>
    </x:row>
    <x:row r="139">
      <x:c r="A139" s="42"/>
      <x:c r="B139" s="42"/>
      <x:c r="C139" s="42"/>
      <x:c r="D139" s="42"/>
      <x:c r="E139" s="42"/>
      <x:c r="F139" s="42"/>
      <x:c r="G139" s="42"/>
      <x:c r="H139" s="42"/>
      <x:c r="I139" s="42"/>
    </x:row>
    <x:row r="140">
      <x:c r="A140" s="42"/>
      <x:c r="B140" s="42"/>
      <x:c r="C140" s="42"/>
      <x:c r="D140" s="42"/>
      <x:c r="E140" s="42"/>
      <x:c r="F140" s="42"/>
      <x:c r="G140" s="42"/>
      <x:c r="H140" s="42"/>
      <x:c r="I140" s="42"/>
    </x:row>
    <x:row r="141">
      <x:c r="A141" s="42"/>
      <x:c r="B141" s="42"/>
      <x:c r="C141" s="42"/>
      <x:c r="D141" s="42"/>
      <x:c r="E141" s="42"/>
      <x:c r="F141" s="42"/>
      <x:c r="G141" s="42"/>
      <x:c r="H141" s="42"/>
      <x:c r="I141" s="42"/>
    </x:row>
    <x:row r="142">
      <x:c r="A142" s="42"/>
      <x:c r="B142" s="42"/>
      <x:c r="C142" s="42"/>
      <x:c r="D142" s="42"/>
      <x:c r="E142" s="42"/>
      <x:c r="F142" s="42"/>
      <x:c r="G142" s="42"/>
      <x:c r="H142" s="42"/>
      <x:c r="I142" s="42"/>
    </x:row>
    <x:row r="143">
      <x:c r="A143" s="42"/>
      <x:c r="B143" s="42"/>
      <x:c r="C143" s="42"/>
      <x:c r="D143" s="42"/>
      <x:c r="E143" s="42"/>
      <x:c r="F143" s="42"/>
      <x:c r="G143" s="42"/>
      <x:c r="H143" s="42"/>
      <x:c r="I143" s="42"/>
    </x:row>
    <x:row r="144">
      <x:c r="A144" s="42"/>
      <x:c r="B144" s="42"/>
      <x:c r="C144" s="42"/>
      <x:c r="D144" s="42"/>
      <x:c r="E144" s="42"/>
      <x:c r="F144" s="42"/>
      <x:c r="G144" s="42"/>
      <x:c r="H144" s="42"/>
      <x:c r="I144" s="42"/>
    </x:row>
    <x:row r="145">
      <x:c r="A145" s="42"/>
      <x:c r="B145" s="42"/>
      <x:c r="C145" s="42"/>
      <x:c r="D145" s="42"/>
      <x:c r="E145" s="42"/>
      <x:c r="F145" s="42"/>
      <x:c r="G145" s="42"/>
      <x:c r="H145" s="42"/>
      <x:c r="I145" s="42"/>
    </x:row>
    <x:row r="146">
      <x:c r="A146" s="42"/>
      <x:c r="B146" s="42"/>
      <x:c r="C146" s="42"/>
      <x:c r="D146" s="42"/>
      <x:c r="E146" s="42"/>
      <x:c r="F146" s="42"/>
      <x:c r="G146" s="42"/>
      <x:c r="H146" s="42"/>
      <x:c r="I146" s="42"/>
    </x:row>
    <x:row r="147">
      <x:c r="A147" s="42"/>
      <x:c r="B147" s="42"/>
      <x:c r="C147" s="42"/>
      <x:c r="D147" s="42"/>
      <x:c r="E147" s="42"/>
      <x:c r="F147" s="42"/>
      <x:c r="G147" s="42"/>
      <x:c r="H147" s="42"/>
      <x:c r="I147" s="42"/>
    </x:row>
    <x:row r="148">
      <x:c r="A148" s="42"/>
      <x:c r="B148" s="42"/>
      <x:c r="C148" s="42"/>
      <x:c r="D148" s="42"/>
      <x:c r="E148" s="42"/>
      <x:c r="F148" s="42"/>
      <x:c r="G148" s="42"/>
      <x:c r="H148" s="42"/>
      <x:c r="I148" s="42"/>
    </x:row>
    <x:row r="149">
      <x:c r="A149" s="42"/>
      <x:c r="B149" s="42"/>
      <x:c r="C149" s="42"/>
      <x:c r="D149" s="42"/>
      <x:c r="E149" s="42"/>
      <x:c r="F149" s="42"/>
      <x:c r="G149" s="42"/>
      <x:c r="H149" s="42"/>
      <x:c r="I149" s="42"/>
    </x:row>
    <x:row r="150">
      <x:c r="A150" s="42"/>
      <x:c r="B150" s="42"/>
      <x:c r="C150" s="42"/>
      <x:c r="D150" s="42"/>
      <x:c r="E150" s="42"/>
      <x:c r="F150" s="42"/>
      <x:c r="G150" s="42"/>
      <x:c r="H150" s="42"/>
      <x:c r="I150" s="42"/>
    </x:row>
    <x:row r="151">
      <x:c r="A151" s="42"/>
      <x:c r="B151" s="42"/>
      <x:c r="C151" s="42"/>
      <x:c r="D151" s="42"/>
      <x:c r="E151" s="42"/>
      <x:c r="F151" s="42"/>
      <x:c r="G151" s="42"/>
      <x:c r="H151" s="42"/>
      <x:c r="I151" s="42"/>
    </x:row>
    <x:row r="152">
      <x:c r="A152" s="42"/>
      <x:c r="B152" s="42"/>
      <x:c r="C152" s="42"/>
      <x:c r="D152" s="42"/>
      <x:c r="E152" s="42"/>
      <x:c r="F152" s="42"/>
      <x:c r="G152" s="42"/>
      <x:c r="H152" s="42"/>
      <x:c r="I152" s="42"/>
    </x:row>
    <x:row r="153">
      <x:c r="A153" s="42"/>
      <x:c r="B153" s="42"/>
      <x:c r="C153" s="42"/>
      <x:c r="D153" s="42"/>
      <x:c r="E153" s="42"/>
      <x:c r="F153" s="42"/>
      <x:c r="G153" s="42"/>
      <x:c r="H153" s="42"/>
      <x:c r="I153" s="42"/>
    </x:row>
    <x:row r="154">
      <x:c r="A154" s="42"/>
      <x:c r="B154" s="42"/>
      <x:c r="C154" s="42"/>
      <x:c r="D154" s="42"/>
      <x:c r="E154" s="42"/>
      <x:c r="F154" s="42"/>
      <x:c r="G154" s="42"/>
      <x:c r="H154" s="42"/>
      <x:c r="I154" s="42"/>
    </x:row>
    <x:row r="155">
      <x:c r="A155" s="42"/>
      <x:c r="B155" s="42"/>
      <x:c r="C155" s="42"/>
      <x:c r="D155" s="42"/>
      <x:c r="E155" s="42"/>
      <x:c r="F155" s="42"/>
      <x:c r="G155" s="42"/>
      <x:c r="H155" s="42"/>
      <x:c r="I155" s="42"/>
    </x:row>
    <x:row r="156">
      <x:c r="A156" s="42"/>
      <x:c r="B156" s="42"/>
      <x:c r="C156" s="42"/>
      <x:c r="D156" s="42"/>
      <x:c r="E156" s="42"/>
      <x:c r="F156" s="42"/>
      <x:c r="G156" s="42"/>
      <x:c r="H156" s="42"/>
      <x:c r="I156" s="42"/>
    </x:row>
    <x:row r="157">
      <x:c r="A157" s="42"/>
      <x:c r="B157" s="42"/>
      <x:c r="C157" s="42"/>
      <x:c r="D157" s="42"/>
      <x:c r="E157" s="42"/>
      <x:c r="F157" s="42"/>
      <x:c r="G157" s="42"/>
      <x:c r="H157" s="42"/>
      <x:c r="I157" s="42"/>
    </x:row>
    <x:row r="158">
      <x:c r="A158" s="42"/>
      <x:c r="B158" s="42"/>
      <x:c r="C158" s="42"/>
      <x:c r="D158" s="42"/>
      <x:c r="E158" s="42"/>
      <x:c r="F158" s="42"/>
      <x:c r="G158" s="42"/>
      <x:c r="H158" s="42"/>
      <x:c r="I158" s="42"/>
    </x:row>
    <x:row r="159">
      <x:c r="A159" s="42"/>
      <x:c r="B159" s="42"/>
      <x:c r="C159" s="42"/>
      <x:c r="D159" s="42"/>
      <x:c r="E159" s="42"/>
      <x:c r="F159" s="42"/>
      <x:c r="G159" s="42"/>
      <x:c r="H159" s="42"/>
      <x:c r="I159" s="42"/>
    </x:row>
    <x:row r="160">
      <x:c r="A160" s="148"/>
      <x:c r="B160" s="148"/>
      <x:c r="C160" s="148"/>
      <x:c r="D160" s="148"/>
      <x:c r="E160" s="148"/>
      <x:c r="F160" s="148"/>
      <x:c r="G160" s="148"/>
      <x:c r="H160" s="148"/>
      <x:c r="I160" s="148"/>
    </x:row>
    <x:row r="161">
      <x:c r="A161" s="148"/>
      <x:c r="B161" s="148"/>
      <x:c r="C161" s="148"/>
      <x:c r="D161" s="148"/>
      <x:c r="E161" s="148"/>
      <x:c r="F161" s="148"/>
      <x:c r="G161" s="148"/>
      <x:c r="H161" s="148"/>
      <x:c r="I161" s="148"/>
    </x:row>
    <x:row r="162">
      <x:c r="A162" s="148"/>
      <x:c r="B162" s="148"/>
      <x:c r="C162" s="148"/>
      <x:c r="D162" s="148"/>
      <x:c r="E162" s="148"/>
      <x:c r="F162" s="148"/>
      <x:c r="G162" s="148"/>
      <x:c r="H162" s="148"/>
      <x:c r="I162" s="148"/>
    </x:row>
    <x:row r="163">
      <x:c r="A163" s="148"/>
      <x:c r="B163" s="148"/>
      <x:c r="C163" s="148"/>
      <x:c r="D163" s="148"/>
      <x:c r="E163" s="148"/>
      <x:c r="F163" s="148"/>
      <x:c r="G163" s="148"/>
      <x:c r="H163" s="148"/>
      <x:c r="I163" s="148"/>
    </x:row>
    <x:row r="164">
      <x:c r="A164" s="148"/>
      <x:c r="B164" s="148"/>
      <x:c r="C164" s="148"/>
      <x:c r="D164" s="148"/>
      <x:c r="E164" s="148"/>
      <x:c r="F164" s="148"/>
      <x:c r="G164" s="148"/>
      <x:c r="H164" s="148"/>
      <x:c r="I164" s="148"/>
    </x:row>
    <x:row r="165">
      <x:c r="A165" s="148"/>
      <x:c r="B165" s="148"/>
      <x:c r="C165" s="148"/>
      <x:c r="D165" s="148"/>
      <x:c r="E165" s="148"/>
      <x:c r="F165" s="148"/>
      <x:c r="G165" s="148"/>
      <x:c r="H165" s="148"/>
      <x:c r="I165" s="148"/>
    </x:row>
    <x:row r="166">
      <x:c r="A166" s="148"/>
      <x:c r="B166" s="148"/>
      <x:c r="C166" s="148"/>
      <x:c r="D166" s="148"/>
      <x:c r="E166" s="148"/>
      <x:c r="F166" s="148"/>
      <x:c r="G166" s="148"/>
      <x:c r="H166" s="148"/>
      <x:c r="I166" s="148"/>
    </x:row>
    <x:row r="167">
      <x:c r="A167" s="148"/>
      <x:c r="B167" s="148"/>
      <x:c r="C167" s="148"/>
      <x:c r="D167" s="148"/>
      <x:c r="E167" s="148"/>
      <x:c r="F167" s="148"/>
      <x:c r="G167" s="148"/>
      <x:c r="H167" s="148"/>
      <x:c r="I167" s="148"/>
    </x:row>
    <x:row r="168">
      <x:c r="A168" s="148"/>
      <x:c r="B168" s="148"/>
      <x:c r="C168" s="148"/>
      <x:c r="D168" s="148"/>
      <x:c r="E168" s="148"/>
      <x:c r="F168" s="148"/>
      <x:c r="G168" s="148"/>
      <x:c r="H168" s="148"/>
      <x:c r="I168" s="148"/>
    </x:row>
    <x:row r="169">
      <x:c r="A169" s="148"/>
      <x:c r="B169" s="148"/>
      <x:c r="C169" s="148"/>
      <x:c r="D169" s="148"/>
      <x:c r="E169" s="148"/>
      <x:c r="F169" s="148"/>
      <x:c r="G169" s="148"/>
      <x:c r="H169" s="148"/>
      <x:c r="I169" s="148"/>
    </x:row>
    <x:row r="170">
      <x:c r="A170" s="148"/>
      <x:c r="B170" s="148"/>
      <x:c r="C170" s="148"/>
      <x:c r="D170" s="148"/>
      <x:c r="E170" s="148"/>
      <x:c r="F170" s="148"/>
      <x:c r="G170" s="148"/>
      <x:c r="H170" s="148"/>
      <x:c r="I170" s="148"/>
    </x:row>
    <x:row r="171">
      <x:c r="A171" s="148"/>
      <x:c r="B171" s="148"/>
      <x:c r="C171" s="148"/>
      <x:c r="D171" s="148"/>
      <x:c r="E171" s="148"/>
      <x:c r="F171" s="148"/>
      <x:c r="G171" s="148"/>
      <x:c r="H171" s="148"/>
      <x:c r="I171" s="148"/>
    </x:row>
    <x:row r="172">
      <x:c r="A172" s="148"/>
      <x:c r="B172" s="148"/>
      <x:c r="C172" s="148"/>
      <x:c r="D172" s="148"/>
      <x:c r="E172" s="148"/>
      <x:c r="F172" s="148"/>
      <x:c r="G172" s="148"/>
      <x:c r="H172" s="148"/>
      <x:c r="I172" s="148"/>
    </x:row>
    <x:row r="173">
      <x:c r="A173" s="148"/>
      <x:c r="B173" s="148"/>
      <x:c r="C173" s="148"/>
      <x:c r="D173" s="148"/>
      <x:c r="E173" s="148"/>
      <x:c r="F173" s="148"/>
      <x:c r="G173" s="148"/>
      <x:c r="H173" s="148"/>
      <x:c r="I173" s="148"/>
    </x:row>
    <x:row r="174">
      <x:c r="A174" s="148"/>
      <x:c r="B174" s="148"/>
      <x:c r="C174" s="148"/>
      <x:c r="D174" s="148"/>
      <x:c r="E174" s="148"/>
      <x:c r="F174" s="148"/>
      <x:c r="G174" s="148"/>
      <x:c r="H174" s="148"/>
      <x:c r="I174" s="148"/>
    </x:row>
    <x:row r="175">
      <x:c r="A175" s="148"/>
      <x:c r="B175" s="148"/>
      <x:c r="C175" s="148"/>
      <x:c r="D175" s="148"/>
      <x:c r="E175" s="148"/>
      <x:c r="F175" s="148"/>
      <x:c r="G175" s="148"/>
      <x:c r="H175" s="148"/>
      <x:c r="I175" s="148"/>
    </x:row>
    <x:row r="176">
      <x:c r="A176" s="148"/>
      <x:c r="B176" s="148"/>
      <x:c r="C176" s="148"/>
      <x:c r="D176" s="148"/>
      <x:c r="E176" s="148"/>
      <x:c r="F176" s="148"/>
      <x:c r="G176" s="148"/>
      <x:c r="H176" s="148"/>
      <x:c r="I176" s="148"/>
    </x:row>
    <x:row r="177">
      <x:c r="A177" s="148"/>
      <x:c r="B177" s="148"/>
      <x:c r="C177" s="148"/>
      <x:c r="D177" s="148"/>
      <x:c r="E177" s="148"/>
      <x:c r="F177" s="148"/>
      <x:c r="G177" s="148"/>
      <x:c r="H177" s="148"/>
      <x:c r="I177" s="148"/>
    </x:row>
    <x:row r="178">
      <x:c r="A178" s="148"/>
      <x:c r="B178" s="148"/>
      <x:c r="C178" s="148"/>
      <x:c r="D178" s="148"/>
      <x:c r="E178" s="148"/>
      <x:c r="F178" s="148"/>
      <x:c r="G178" s="148"/>
      <x:c r="H178" s="148"/>
      <x:c r="I178" s="148"/>
    </x:row>
    <x:row r="179">
      <x:c r="A179" s="148"/>
      <x:c r="B179" s="148"/>
      <x:c r="C179" s="148"/>
      <x:c r="D179" s="148"/>
      <x:c r="E179" s="148"/>
      <x:c r="F179" s="148"/>
      <x:c r="G179" s="148"/>
      <x:c r="H179" s="148"/>
      <x:c r="I179" s="148"/>
    </x:row>
    <x:row r="180">
      <x:c r="A180" s="148"/>
      <x:c r="B180" s="148"/>
      <x:c r="C180" s="148"/>
      <x:c r="D180" s="148"/>
      <x:c r="E180" s="148"/>
      <x:c r="F180" s="148"/>
      <x:c r="G180" s="148"/>
      <x:c r="H180" s="148"/>
      <x:c r="I180" s="148"/>
    </x:row>
    <x:row r="181">
      <x:c r="A181" s="148"/>
      <x:c r="B181" s="148"/>
      <x:c r="C181" s="148"/>
      <x:c r="D181" s="148"/>
      <x:c r="E181" s="148"/>
      <x:c r="F181" s="148"/>
      <x:c r="G181" s="148"/>
      <x:c r="H181" s="148"/>
      <x:c r="I181" s="148"/>
    </x:row>
    <x:row r="182">
      <x:c r="A182" s="148"/>
      <x:c r="B182" s="148"/>
      <x:c r="C182" s="148"/>
      <x:c r="D182" s="148"/>
      <x:c r="E182" s="148"/>
      <x:c r="F182" s="148"/>
      <x:c r="G182" s="148"/>
      <x:c r="H182" s="148"/>
      <x:c r="I182" s="148"/>
    </x:row>
    <x:row r="183">
      <x:c r="A183" s="148"/>
      <x:c r="B183" s="148"/>
      <x:c r="C183" s="148"/>
      <x:c r="D183" s="148"/>
      <x:c r="E183" s="148"/>
      <x:c r="F183" s="148"/>
      <x:c r="G183" s="148"/>
      <x:c r="H183" s="148"/>
      <x:c r="I183" s="148"/>
    </x:row>
    <x:row r="184">
      <x:c r="A184" s="148"/>
      <x:c r="B184" s="148"/>
      <x:c r="C184" s="148"/>
      <x:c r="D184" s="148"/>
      <x:c r="E184" s="148"/>
      <x:c r="F184" s="148"/>
      <x:c r="G184" s="148"/>
      <x:c r="H184" s="148"/>
      <x:c r="I184" s="148"/>
    </x:row>
    <x:row r="185">
      <x:c r="A185" s="148"/>
      <x:c r="B185" s="148"/>
      <x:c r="C185" s="148"/>
      <x:c r="D185" s="148"/>
      <x:c r="E185" s="148"/>
      <x:c r="F185" s="148"/>
      <x:c r="G185" s="148"/>
      <x:c r="H185" s="148"/>
      <x:c r="I185" s="148"/>
    </x:row>
    <x:row r="186">
      <x:c r="A186" s="148"/>
      <x:c r="B186" s="148"/>
      <x:c r="C186" s="148"/>
      <x:c r="D186" s="148"/>
      <x:c r="E186" s="148"/>
      <x:c r="F186" s="148"/>
      <x:c r="G186" s="148"/>
      <x:c r="H186" s="148"/>
      <x:c r="I186" s="148"/>
    </x:row>
    <x:row r="187">
      <x:c r="A187" s="148"/>
      <x:c r="B187" s="148"/>
      <x:c r="C187" s="148"/>
      <x:c r="D187" s="148"/>
      <x:c r="E187" s="148"/>
      <x:c r="F187" s="148"/>
      <x:c r="G187" s="148"/>
      <x:c r="H187" s="148"/>
      <x:c r="I187" s="148"/>
    </x:row>
    <x:row r="188">
      <x:c r="A188" s="148"/>
      <x:c r="B188" s="148"/>
      <x:c r="C188" s="148"/>
      <x:c r="D188" s="148"/>
      <x:c r="E188" s="148"/>
      <x:c r="F188" s="148"/>
      <x:c r="G188" s="148"/>
      <x:c r="H188" s="148"/>
      <x:c r="I188" s="148"/>
    </x:row>
    <x:row r="189">
      <x:c r="A189" s="148"/>
      <x:c r="B189" s="148"/>
      <x:c r="C189" s="148"/>
      <x:c r="D189" s="148"/>
      <x:c r="E189" s="148"/>
      <x:c r="F189" s="148"/>
      <x:c r="G189" s="148"/>
      <x:c r="H189" s="148"/>
      <x:c r="I189" s="148"/>
    </x:row>
    <x:row r="190">
      <x:c r="A190" s="148"/>
      <x:c r="B190" s="148"/>
      <x:c r="C190" s="148"/>
      <x:c r="D190" s="148"/>
      <x:c r="E190" s="148"/>
      <x:c r="F190" s="148"/>
      <x:c r="G190" s="148"/>
      <x:c r="H190" s="148"/>
      <x:c r="I190" s="148"/>
    </x:row>
    <x:row r="191">
      <x:c r="A191" s="148"/>
      <x:c r="B191" s="148"/>
      <x:c r="C191" s="148"/>
      <x:c r="D191" s="148"/>
      <x:c r="E191" s="148"/>
      <x:c r="F191" s="148"/>
      <x:c r="G191" s="148"/>
      <x:c r="H191" s="148"/>
      <x:c r="I191" s="148"/>
    </x:row>
    <x:row r="192">
      <x:c r="A192" s="148"/>
      <x:c r="B192" s="148"/>
      <x:c r="C192" s="148"/>
      <x:c r="D192" s="148"/>
      <x:c r="E192" s="148"/>
      <x:c r="F192" s="148"/>
      <x:c r="G192" s="148"/>
      <x:c r="H192" s="148"/>
      <x:c r="I192" s="148"/>
    </x:row>
    <x:row r="193">
      <x:c r="A193" s="148"/>
      <x:c r="B193" s="148"/>
      <x:c r="C193" s="148"/>
      <x:c r="D193" s="148"/>
      <x:c r="E193" s="148"/>
      <x:c r="F193" s="148"/>
      <x:c r="G193" s="148"/>
      <x:c r="H193" s="148"/>
      <x:c r="I193" s="148"/>
    </x:row>
    <x:row r="194">
      <x:c r="A194" s="148"/>
      <x:c r="B194" s="148"/>
      <x:c r="C194" s="148"/>
      <x:c r="D194" s="148"/>
      <x:c r="E194" s="148"/>
      <x:c r="F194" s="148"/>
      <x:c r="G194" s="148"/>
      <x:c r="H194" s="148"/>
      <x:c r="I194" s="148"/>
    </x:row>
    <x:row r="195">
      <x:c r="A195" s="148"/>
      <x:c r="B195" s="148"/>
      <x:c r="C195" s="148"/>
      <x:c r="D195" s="148"/>
      <x:c r="E195" s="148"/>
      <x:c r="F195" s="148"/>
      <x:c r="G195" s="148"/>
      <x:c r="H195" s="148"/>
      <x:c r="I195" s="148"/>
    </x:row>
    <x:row r="196">
      <x:c r="A196" s="148"/>
      <x:c r="B196" s="148"/>
      <x:c r="C196" s="148"/>
      <x:c r="D196" s="148"/>
      <x:c r="E196" s="148"/>
      <x:c r="F196" s="148"/>
      <x:c r="G196" s="148"/>
      <x:c r="H196" s="148"/>
      <x:c r="I196" s="148"/>
    </x:row>
    <x:row r="197">
      <x:c r="A197" s="148"/>
      <x:c r="B197" s="148"/>
      <x:c r="C197" s="148"/>
      <x:c r="D197" s="148"/>
      <x:c r="E197" s="148"/>
      <x:c r="F197" s="148"/>
      <x:c r="G197" s="148"/>
      <x:c r="H197" s="148"/>
      <x:c r="I197" s="148"/>
    </x:row>
    <x:row r="198">
      <x:c r="A198" s="148"/>
      <x:c r="B198" s="148"/>
      <x:c r="C198" s="148"/>
      <x:c r="D198" s="148"/>
      <x:c r="E198" s="148"/>
      <x:c r="F198" s="148"/>
      <x:c r="G198" s="148"/>
      <x:c r="H198" s="148"/>
      <x:c r="I198" s="148"/>
    </x:row>
    <x:row r="199">
      <x:c r="A199" s="148"/>
      <x:c r="B199" s="148"/>
      <x:c r="C199" s="148"/>
      <x:c r="D199" s="148"/>
      <x:c r="E199" s="148"/>
      <x:c r="F199" s="148"/>
      <x:c r="G199" s="148"/>
      <x:c r="H199" s="148"/>
      <x:c r="I199" s="148"/>
    </x:row>
    <x:row r="200">
      <x:c r="A200" s="148"/>
      <x:c r="B200" s="148"/>
      <x:c r="C200" s="148"/>
      <x:c r="D200" s="148"/>
      <x:c r="E200" s="148"/>
      <x:c r="F200" s="148"/>
      <x:c r="G200" s="148"/>
      <x:c r="H200" s="148"/>
      <x:c r="I200" s="148"/>
    </x:row>
    <x:row r="201">
      <x:c r="A201" s="148"/>
      <x:c r="B201" s="148"/>
      <x:c r="C201" s="148"/>
      <x:c r="D201" s="148"/>
      <x:c r="E201" s="148"/>
      <x:c r="F201" s="148"/>
      <x:c r="G201" s="148"/>
      <x:c r="H201" s="148"/>
      <x:c r="I201" s="148"/>
    </x:row>
  </x:sheetData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FormatPr baseColWidth="10" defaultColWidth="9" defaultRowHeight="13.5"/>
  <x:cols>
    <x:col min="1" max="1" width="120" style="115" customWidth="1"/>
  </x:cols>
  <x:sheetData>
    <x:row r="1" s="115" customFormat="1" ht="13.899999618530273" customHeight="1">
      <x:c r="A1" s="49" t="inlineStr">
        <x:is>
          <x:t xml:space="preserve">INSTRUCCIONES - DISTRIBUCION AUTOMATIZADA POR ASISTENCIA</x:t>
        </x:is>
      </x:c>
    </x:row>
    <x:row r="2">
      <x:c r="A2" s="160" t="inlineStr">
        <x:is>
          <x:t xml:space="preserve">1. Modificar asistencia exclusivamente en MAESTRO, columna K: SI / NO / Pendiente o blanco.</x:t>
        </x:is>
      </x:c>
    </x:row>
    <x:row r="3" s="115" customFormat="1" ht="13.899999618530273" customHeight="1">
      <x:c r="A3" s="51" t="inlineStr">
        <x:is>
          <x:t xml:space="preserve">2. Si cambia ASISTENCIA a NO, el invitado sale automaticamente de ASIGNACION AUTOMATICA, PLANO AUTOMATICO y CONTROL.</x:t>
        </x:is>
      </x:c>
    </x:row>
    <x:row r="4">
      <x:c r="A4" s="160" t="inlineStr">
        <x:is>
          <x:t xml:space="preserve">3. Si queda SI, Pendiente o blanco, queda considerado para distribucion mientras tenga FUENTE OPA, TRIBUNA VIP y nombre completo.</x:t>
        </x:is>
      </x:c>
    </x:row>
    <x:row r="5">
      <x:c r="A5" s="160" t="inlineStr">
        <x:is>
          <x:t xml:space="preserve">4. CONTROL ASISTENCIA queda vinculado al MAESTRO y se recalcula al abrir/recalcular Excel.</x:t>
        </x:is>
      </x:c>
    </x:row>
    <x:row r="6" s="115" customFormat="1" ht="13.899999618530273" customHeight="1">
      <x:c r="A6" s="51" t="inlineStr">
        <x:is>
          <x:t xml:space="preserve">5. La asignacion usa el orden del MAESTRO y salta reservas posteriores de edecanes/ayudantes.</x:t>
        </x:is>
      </x:c>
    </x:row>
    <x:row r="7">
      <x:c r="A7" s="160" t="inlineStr">
        <x:is>
          <x:t xml:space="preserve">6. El CJA Cabrera queda fijo en A25 y Roxana Mery en A26 cuando corresponda distribuirlos.</x:t>
        </x:is>
      </x:c>
    </x:row>
    <x:row r="8">
      <x:c r="A8" s="160" t="inlineStr">
        <x:is>
          <x:t xml:space="preserve">7. Agregar autoridades con edecan/ayudante en EDECANES AYUDANTES, columna B, y dejar ACTIVO=SI.</x:t>
        </x:is>
      </x:c>
    </x:row>
    <x:row r="9">
      <x:c r="A9" s="160" t="inlineStr">
        <x:is>
          <x:t xml:space="preserve">8. La silla inmediatamente atras se reserva automaticamente; si no existe fila posterior, se informa en control.</x:t>
        </x:is>
      </x:c>
    </x:row>
    <x:row r="10">
      <x:c r="A10" s="160" t="inlineStr">
        <x:is>
          <x:t xml:space="preserve">9. D15 a D27 permanece como SIN SILLA / NO ASIGNABLE.</x:t>
        </x:is>
      </x:c>
    </x:row>
    <x:row r="11" s="115" customFormat="1" ht="13.899999618530273" customHeight="1">
      <x:c r="A11" s="51" t="inlineStr">
        <x:is>
          <x:t xml:space="preserve">10. Revisar CONTROL ASISTENCIA y SIN ASIGNAR despues de modificar asistencia.</x:t>
        </x:is>
      </x:c>
    </x:row>
    <x:row r="12">
      <x:c r="A12" s="160" t="inlineStr">
        <x:is>
          <x:t xml:space="preserve">11. MAESTRO queda preparado con formulas y validacion hasta la fila 600.</x:t>
        </x:is>
      </x:c>
    </x:row>
    <x:row r="13">
      <x:c r="A13" s="160" t="inlineStr">
        <x:is>
          <x:t xml:space="preserve">12. ASIGNACION AUTOMATICA queda preparada hasta la fila 250 para responder a cambios NO/SI.</x:t>
        </x:is>
      </x:c>
    </x:row>
    <x:row r="14">
      <x:c r="A14" s="160" t="inlineStr">
        <x:is>
          <x:t xml:space="preserve">13. Para agregar invitados nuevos, use una fila disponible en MAESTRO y complete FUENTE, TRIBUNA, NOMBRE y ASISTENCIA.</x:t>
        </x:is>
      </x:c>
    </x:row>
    <x:row r="15" s="115" customFormat="1" ht="13.899999618530273" customHeight="1">
      <x:c r="A15" s="51" t="inlineStr">
        <x:is>
          <x:t xml:space="preserve">14. No editar manualmente las hojas ASIGNACION AUTOMATICA, PLANO AUTOMATICO, MAPA ASIENTOS ni SIN ASIGNAR.</x:t>
        </x:is>
      </x:c>
    </x:row>
    <x:row r="16">
      <x:c r="A16" s="160" t="inlineStr">
        <x:is>
          <x:t xml:space="preserve">Archivo autónomo: modificar solo MAESTRO columna K (SI / NO / Pendiente). CONTROL, ASIGNACION, MAPA y PLANO se recalculan al abrir o editar en Excel.</x:t>
        </x:is>
      </x:c>
    </x:row>
    <x:row r="17">
      <x:c r="A17" s="148" t="n"/>
    </x:row>
    <x:row r="18">
      <x:c r="A18" s="148" t="n"/>
    </x:row>
    <x:row r="19" s="115" customFormat="1" ht="13.899999618530273" customHeight="1">
      <x:c r="A19" s="37" t="n"/>
    </x:row>
    <x:row r="20">
      <x:c r="A20" s="148" t="n"/>
    </x:row>
    <x:row r="21">
      <x:c r="A21" s="148" t="n"/>
    </x:row>
    <x:row r="22">
      <x:c r="A22" s="148" t="n"/>
    </x:row>
    <x:row r="23">
      <x:c r="A23" s="148" t="n"/>
    </x:row>
  </x:sheetData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FormatPr defaultRowHeight="15"/>
  <x:sheetData>
    <x:row r="1">
      <x:c r="A1" s="321" t="str">
        <x:v>DISTRIBUCION PROTOCOLAR OPA / VIP - 4 FILAS DE 38 SILLAS (CENTRO ASIENTO 18)</x:v>
      </x:c>
      <x:c r="B1" s="321" t="str"/>
      <x:c r="C1" s="321" t="str"/>
      <x:c r="D1" s="321" t="str"/>
      <x:c r="E1" s="321" t="str"/>
      <x:c r="F1" s="321" t="str"/>
      <x:c r="G1" s="321" t="str"/>
      <x:c r="H1" s="321" t="str"/>
      <x:c r="I1" s="321" t="str"/>
      <x:c r="J1" s="321" t="str"/>
      <x:c r="K1" s="321" t="str"/>
      <x:c r="L1" s="321" t="str"/>
      <x:c r="M1" s="321" t="str"/>
      <x:c r="N1" s="321" t="str"/>
      <x:c r="O1" s="321" t="str"/>
      <x:c r="P1" s="321" t="str"/>
      <x:c r="Q1" s="321" t="str"/>
      <x:c r="R1" s="321" t="str"/>
      <x:c r="S1" s="321" t="str"/>
      <x:c r="T1" s="321" t="str"/>
      <x:c r="U1" s="321" t="str"/>
      <x:c r="V1" s="321" t="str"/>
      <x:c r="W1" s="321" t="str"/>
      <x:c r="X1" s="321" t="str"/>
      <x:c r="Y1" s="321" t="str"/>
      <x:c r="Z1" s="321" t="str"/>
      <x:c r="AA1" s="321" t="str"/>
      <x:c r="AB1" s="321" t="str"/>
      <x:c r="AC1" s="321" t="str"/>
      <x:c r="AD1" s="321" t="str"/>
      <x:c r="AE1" s="321" t="str"/>
      <x:c r="AF1" s="321" t="str"/>
      <x:c r="AG1" s="321" t="str"/>
      <x:c r="AH1" s="321" t="str"/>
      <x:c r="AI1" s="321" t="str"/>
      <x:c r="AJ1" s="321" t="str"/>
      <x:c r="AK1" s="321" t="str"/>
      <x:c r="AL1" s="321" t="str"/>
      <x:c r="AM1" s="321" t="str"/>
    </x:row>
    <x:row r="2">
      <x:c r="A2" s="323" t="str">
        <x:v>Silla</x:v>
      </x:c>
      <x:c r="B2" s="323" t="n">
        <x:v>1</x:v>
      </x:c>
      <x:c r="C2" s="323" t="n">
        <x:v>2</x:v>
      </x:c>
      <x:c r="D2" s="323" t="n">
        <x:v>3</x:v>
      </x:c>
      <x:c r="E2" s="323" t="n">
        <x:v>4</x:v>
      </x:c>
      <x:c r="F2" s="323" t="n">
        <x:v>5</x:v>
      </x:c>
      <x:c r="G2" s="323" t="n">
        <x:v>6</x:v>
      </x:c>
      <x:c r="H2" s="323" t="n">
        <x:v>7</x:v>
      </x:c>
      <x:c r="I2" s="323" t="n">
        <x:v>8</x:v>
      </x:c>
      <x:c r="J2" s="323" t="n">
        <x:v>9</x:v>
      </x:c>
      <x:c r="K2" s="323" t="n">
        <x:v>10</x:v>
      </x:c>
      <x:c r="L2" s="323" t="n">
        <x:v>11</x:v>
      </x:c>
      <x:c r="M2" s="323" t="n">
        <x:v>12</x:v>
      </x:c>
      <x:c r="N2" s="323" t="n">
        <x:v>13</x:v>
      </x:c>
      <x:c r="O2" s="323" t="n">
        <x:v>14</x:v>
      </x:c>
      <x:c r="P2" s="323" t="n">
        <x:v>15</x:v>
      </x:c>
      <x:c r="Q2" s="323" t="n">
        <x:v>16</x:v>
      </x:c>
      <x:c r="R2" s="323" t="n">
        <x:v>17</x:v>
      </x:c>
      <x:c r="S2" s="323" t="n">
        <x:v>18</x:v>
      </x:c>
      <x:c r="T2" s="323" t="n">
        <x:v>19</x:v>
      </x:c>
      <x:c r="U2" s="323" t="n">
        <x:v>20</x:v>
      </x:c>
      <x:c r="V2" s="323" t="n">
        <x:v>21</x:v>
      </x:c>
      <x:c r="W2" s="323" t="n">
        <x:v>22</x:v>
      </x:c>
      <x:c r="X2" s="323" t="n">
        <x:v>23</x:v>
      </x:c>
      <x:c r="Y2" s="323" t="n">
        <x:v>24</x:v>
      </x:c>
      <x:c r="Z2" s="323" t="n">
        <x:v>25</x:v>
      </x:c>
      <x:c r="AA2" s="323" t="n">
        <x:v>26</x:v>
      </x:c>
      <x:c r="AB2" s="323" t="n">
        <x:v>27</x:v>
      </x:c>
      <x:c r="AC2" s="323" t="n">
        <x:v>28</x:v>
      </x:c>
      <x:c r="AD2" s="323" t="n">
        <x:v>29</x:v>
      </x:c>
      <x:c r="AE2" s="323" t="n">
        <x:v>30</x:v>
      </x:c>
      <x:c r="AF2" s="323" t="n">
        <x:v>31</x:v>
      </x:c>
      <x:c r="AG2" s="323" t="n">
        <x:v>32</x:v>
      </x:c>
      <x:c r="AH2" s="323" t="n">
        <x:v>33</x:v>
      </x:c>
      <x:c r="AI2" s="323" t="n">
        <x:v>34</x:v>
      </x:c>
      <x:c r="AJ2" s="323" t="n">
        <x:v>35</x:v>
      </x:c>
      <x:c r="AK2" s="323" t="n">
        <x:v>36</x:v>
      </x:c>
      <x:c r="AL2" s="323" t="n">
        <x:v>37</x:v>
      </x:c>
      <x:c r="AM2" s="323" t="n">
        <x:v>38</x:v>
      </x:c>
    </x:row>
    <x:row r="3">
      <x:c r="A3" s="323" t="str">
        <x:v>A</x:v>
      </x:c>
      <x:c r="B3" s="324" t="str">
        <x:v>45. Pollen Nilsen, Per
Embajador de Noruega en Chile</x:v>
      </x:c>
      <x:c r="C3" s="324" t="str">
        <x:v>43. Guanumen Parra, Sebastián
Embajador de Colombia en Chile</x:v>
      </x:c>
      <x:c r="D3" s="324" t="str">
        <x:v>39. Rogeau, Cyrille
Embajador de Francia en Chile</x:v>
      </x:c>
      <x:c r="E3" s="324" t="str">
        <x:v>36. Moreno Rodriguez, Laura
Embajadora de Mexico en Chile</x:v>
      </x:c>
      <x:c r="F3" s="324" t="str">
        <x:v>34. Biagiotti, Valeria
Embajadora de Italia en Chile</x:v>
      </x:c>
      <x:c r="G3" s="324" t="str">
        <x:v>32. Qingbao, Niu
Embajador de la República Popular China en Chile</x:v>
      </x:c>
      <x:c r="H3" s="324" t="str">
        <x:v>30. El Ghali, Kenza
Embajador de Marruecos</x:v>
      </x:c>
      <x:c r="I3" s="324" t="str">
        <x:v>28. Fernández Allende, Maya
Ex Ministra de Defensa Nacional</x:v>
      </x:c>
      <x:c r="J3" s="324" t="str">
        <x:v>24. Toledo Echegaray, Francisca
Ministra del Medio Ambiente</x:v>
      </x:c>
      <x:c r="K3" s="324" t="str">
        <x:v>22. Parot Donoso, Catalina
Ministra de Bienes Nacionales</x:v>
      </x:c>
      <x:c r="L3" s="324" t="str">
        <x:v>18. Quiroz Castro, Jorge
Ministro de Hacienda</x:v>
      </x:c>
      <x:c r="M3" s="324" t="str">
        <x:v>15. Valencia Vásquez, Ángel
Fiscal Nacional del Ministerio Público</x:v>
      </x:c>
      <x:c r="N3" s="324" t="str">
        <x:v>12. Frei Ruiz-tagle, Eduardo
Ex Presidente de la República</x:v>
      </x:c>
      <x:c r="O3" s="324" t="str">
        <x:v>10. Bachelet Jeria, Michelle
Ex Presidenta de la República</x:v>
      </x:c>
      <x:c r="P3" s="324" t="str">
        <x:v>7. Núñez Urrutia, Paulina
Presidenta del Senado</x:v>
      </x:c>
      <x:c r="Q3" s="324" t="str">
        <x:v>5. Mery, Roxana
Esposa del Comandante en Jefe de la Armada</x:v>
      </x:c>
      <x:c r="R3" s="324" t="str">
        <x:v>3. Barros Tocornal, Fernando
Ministro de Defensa Nacional</x:v>
      </x:c>
      <x:c r="S3" s="324" t="str">
        <x:v>1. Kast Rist, José Antonio
Presidente de la República</x:v>
      </x:c>
      <x:c r="T3" s="324" t="str">
        <x:v>2. Adriasola Barroihet, María Pía
Esposa del Presidente de la República</x:v>
      </x:c>
      <x:c r="U3" s="324" t="str">
        <x:v>4. Cabrera Salazar, Fernando
Comandante en Jefe de la Armada</x:v>
      </x:c>
      <x:c r="V3" s="324" t="str">
        <x:v>6. Morel Montes, María Cecilia
Ex - Primera Dama</x:v>
      </x:c>
      <x:c r="W3" s="324" t="str">
        <x:v>9. Boric Font, Gabriel
Ex Presidente de la República</x:v>
      </x:c>
      <x:c r="X3" s="324" t="str">
        <x:v>11. Lagos Escobar, Ricardo
Ex Presidente de la República</x:v>
      </x:c>
      <x:c r="Y3" s="324" t="str">
        <x:v>13. Marzi Muñoz, Daniela
Presidenta del Tribunal Constitucional</x:v>
      </x:c>
      <x:c r="Z3" s="324" t="str">
        <x:v>16. Alvarado Andrade, Claudio
Biministro del Interior y Secretario General de Gobierno</x:v>
      </x:c>
      <x:c r="AA3" s="324" t="str">
        <x:v>20. Arzola González, María Paz
Ministra de Educación</x:v>
      </x:c>
      <x:c r="AB3" s="324" t="str">
        <x:v>23. Rincón González, Ximena
Ministra de Energía</x:v>
      </x:c>
      <x:c r="AC3" s="324" t="str">
        <x:v>25. Undurruga Gazitúa, Francisco
Ministro de las Culturas, las Artes y el Patrimonio</x:v>
      </x:c>
      <x:c r="AD3" s="324" t="str">
        <x:v>29. Delpiano Puelma, Adriana
Ex Ministra de Defensa Nacional</x:v>
      </x:c>
      <x:c r="AE3" s="324" t="str">
        <x:v>31. Soares Pacheco, Paulo
Embajador de Brasil en Chile</x:v>
      </x:c>
      <x:c r="AF3" s="324" t="str">
        <x:v>33. Kotkajarvi, Johanna
Embajadora de Finlandia en Chile</x:v>
      </x:c>
      <x:c r="AG3" s="324" t="str">
        <x:v>35. Jae Kim, Hak
Embajadora de Corea en Chile</x:v>
      </x:c>
      <x:c r="AH3" s="324" t="str">
        <x:v>38. Barrit Martin, Andrew James
Embajador de Australia en Chile</x:v>
      </x:c>
      <x:c r="AI3" s="324" t="str">
        <x:v>41. Ihsan Kiziltan, Ahmet
Embajadora de Turquia en Chile</x:v>
      </x:c>
      <x:c r="AJ3" s="324" t="str">
        <x:v>44. Guay Guay, Karolina Linda
Embajadora de Canadá en Chile</x:v>
      </x:c>
      <x:c r="AK3" s="324" t="str">
        <x:v>46. Rocanova Rodríguez, Ana Inés
Embajadora de la República Oriental del Uruguay en Chile</x:v>
      </x:c>
      <x:c r="AL3" s="324" t="str">
        <x:v>47. Schaapveld E/v Merks, Elke
Embajadora de los Países Bajos en Chile</x:v>
      </x:c>
      <x:c r="AM3" s="324" t="str">
        <x:v>48. Andrade Abdo, Lotty Farah
Embajadora de Ecuador en Chile</x:v>
      </x:c>
    </x:row>
    <x:row r="4">
      <x:c r="A4" s="323" t="str">
        <x:v>B</x:v>
      </x:c>
      <x:c r="B4" s="324" t="str">
        <x:v>85. Sanhueza Dueñas, Gustavo
Circunsripción Zona Ñuble</x:v>
      </x:c>
      <x:c r="C4" s="324" t="str">
        <x:v>83. Van Rysselberghe Herrera, Enrique
Circunscripción 10 Región Biobío</x:v>
      </x:c>
      <x:c r="D4" s="324" t="str">
        <x:v>81. Ossandón Irarrázabal, Manuel José
Comisión de Desafíos del Futuro, Ciencia, Tecnología e Innovación</x:v>
      </x:c>
      <x:c r="E4" s="324" t="str">
        <x:v>78. Celis Araya, Ricardo
Comisión de Desafíos del Futuro, Ciencia, Tecnología e Innovación</x:v>
      </x:c>
      <x:c r="F4" s="324" t="str">
        <x:v>76. Vial Maceratta, Cristián
Comisión de Defensa Nacional</x:v>
      </x:c>
      <x:c r="G4" s="324" t="str">
        <x:v>74. Flores Oporto, Camila
Comisión de Defensa Nacional</x:v>
      </x:c>
      <x:c r="H4" s="324" t="str">
        <x:v>72. Huenchumilla Jaramillo, Francisco
Presidente Comisión de Defensa Nacional Cir. 11</x:v>
      </x:c>
      <x:c r="I4" s="324" t="str">
        <x:v>70. Flies Añon, Jorge
Gobernador Región de Magallanes</x:v>
      </x:c>
      <x:c r="J4" s="324" t="str">
        <x:v>68. Romanini Gutiérrez, Leonardo
Jefe del Estado Mayor Conjunto de las Fuerzas Armadas</x:v>
      </x:c>
      <x:c r="K4" s="324" t="str">
        <x:v>64. Codina Díaz, Rodolfo
Ex - Comandante en Jefe de la Armada</x:v>
      </x:c>
      <x:c r="L4" s="324" t="str">
        <x:v>60. Araya Zapata, Marcelo
General Director de Carabineros de Chile</x:v>
      </x:c>
      <x:c r="M4" s="324" t="str">
        <x:v>58. Varela Sabando, Pedro
Comandante en Jefe del Ejército</x:v>
      </x:c>
      <x:c r="N4" s="324" t="str">
        <x:v>56. Larrañaga Martin, Enrique
Ex - Comandante en Jefe de la Armada</x:v>
      </x:c>
      <x:c r="O4" s="324" t="str">
        <x:v>54. Lewi, Peleg
Embajadora de Israel en Chile</x:v>
      </x:c>
      <x:c r="P4" s="324" t="str">
        <x:v>RESERVADO
EDECAN/AYUDANTE
de: Núñez Urrutia</x:v>
      </x:c>
      <x:c r="Q4" s="324" t="str">
        <x:v>50. Oroz Ulibarri, Laura
Embajadora de España en Chile</x:v>
      </x:c>
      <x:c r="R4" s="324" t="str">
        <x:v>RESERVADO
EDECAN/AYUDANTE
de: Barros Tocornal</x:v>
      </x:c>
      <x:c r="S4" s="324" t="str">
        <x:v>RESERVADO
EDECAN/AYUDANTE
de: Kast Rist</x:v>
      </x:c>
      <x:c r="T4" s="324" t="str">
        <x:v>49. Camino Cannock, Peter
Embajador de Perú en Chile</x:v>
      </x:c>
      <x:c r="U4" s="324" t="str">
        <x:v>RESERVADO
EDECAN/AYUDANTE
de: Cabrera Salazar</x:v>
      </x:c>
      <x:c r="V4" s="324" t="str">
        <x:v>51. Sone, Kenko
Embajadora de Japón en Chile</x:v>
      </x:c>
      <x:c r="W4" s="324" t="str">
        <x:v>52. Wiklund, Tomás
Embajador del Reino de Suecia en Chile</x:v>
      </x:c>
      <x:c r="X4" s="324" t="str">
        <x:v>55. Concar, David
Embajador del Reino Unido de Gran Bretaña e Irlanda del Norte en Chile</x:v>
      </x:c>
      <x:c r="Y4" s="324" t="str">
        <x:v>57. Leiva Molina, Julio
Ex - Comandante en Jefe de la Armada</x:v>
      </x:c>
      <x:c r="Z4" s="324" t="str">
        <x:v>59. Rodríguez González, Hugo
Comandante en Jefe de la Fuerza Aérea de Chile</x:v>
      </x:c>
      <x:c r="AA4" s="324" t="str">
        <x:v>61. Cerna Lozano, Eduardo
Director General de la Policía de Investigaciones de Chile</x:v>
      </x:c>
      <x:c r="AB4" s="324" t="str">
        <x:v>66. Larrañaga Martin, Marcela
Madrina</x:v>
      </x:c>
      <x:c r="AC4" s="324" t="str">
        <x:v>69. Giacaman García, Sergio
Gobernador Región Bio Bio</x:v>
      </x:c>
      <x:c r="AD4" s="324" t="str">
        <x:v>71. Anativia Zamora, Julio
Delegado Presidencial Región de Bio Bio</x:v>
      </x:c>
      <x:c r="AE4" s="324" t="str">
        <x:v>73. Araya Guerrero, Pedro
Comisión de Defensa Nacional</x:v>
      </x:c>
      <x:c r="AF4" s="324" t="str">
        <x:v>75. Saavedra Chandía, Gastón
Comisión de Defensa Nacional</x:v>
      </x:c>
      <x:c r="AG4" s="324" t="str">
        <x:v>77. Edwards Silva, Rojo
Presidente de la Comisión de Desafíos del Futuro, Ciencia, Tecnología e Innovación</x:v>
      </x:c>
      <x:c r="AH4" s="324" t="str">
        <x:v>79. Cicardini Milla, Daniella
Comisión de Desafíos del Futuro, Ciencia, Tecnología e Innovación</x:v>
      </x:c>
      <x:c r="AI4" s="324" t="str">
        <x:v>82. Keitel Bianchi, Sebastián
Circunscripción 10 Región Biobío</x:v>
      </x:c>
      <x:c r="AJ4" s="324" t="str">
        <x:v>84. De Urresti Longton, Alfonso
Senador de la República</x:v>
      </x:c>
      <x:c r="AK4" s="324" t="str">
        <x:v>86. Carvajal Ambiado, Loreto
Circunsripción Zona Ñuble</x:v>
      </x:c>
      <x:c r="AL4" s="324" t="str">
        <x:v>87. Carter Fernández, Álvaro
Presidente de la Comisión de Defensa Nacional</x:v>
      </x:c>
      <x:c r="AM4" s="324" t="str">
        <x:v>88. Barraza Gómez, Marcos
Integrante de la Comisión de Defensa Nacional</x:v>
      </x:c>
    </x:row>
    <x:row r="5">
      <x:c r="A5" s="323" t="str">
        <x:v>C</x:v>
      </x:c>
      <x:c r="B5" s="324" t="str">
        <x:v>122. Urruticoechea Ríos, Cristóbal
Diputado Distrito 21</x:v>
      </x:c>
      <x:c r="C5" s="324" t="str">
        <x:v>119. Betancurt Delgado, Lilian
Diputado Distrito 21</x:v>
      </x:c>
      <x:c r="D5" s="324" t="str">
        <x:v>117. Pérez Cartes, Marlene
Diputado Distrito 20</x:v>
      </x:c>
      <x:c r="E5" s="324" t="str">
        <x:v>115. Muñoz González, Francesca
Diputado Distrito 20</x:v>
      </x:c>
      <x:c r="F5" s="324" t="str">
        <x:v>113. Bobadilla Muñoz, Sergio
Diputado Distrito 20</x:v>
      </x:c>
      <x:c r="G5" s="324" t="str">
        <x:v>111. Yeomans Araya, Gael
Comisión de Futuro, Ciencia, Tecnología, Conocimiento e Innovación</x:v>
      </x:c>
      <x:c r="H5" s="324" t="str">
        <x:v>109. Veloso Ávila, Consuelo
Comisión de Futuro, Ciencia, Tecnología, Conocimiento e Innovación</x:v>
      </x:c>
      <x:c r="I5" s="324" t="str">
        <x:v>107. Schalper Sepúlveda, Diego
Comisión de Futuro, Ciencia, Tecnología, Conocimiento e Innovación</x:v>
      </x:c>
      <x:c r="J5" s="324" t="str">
        <x:v>104. Montalva Feuerhake, José
Comisión de Futuro, Ciencia, Tecnología, Conocimiento e Innovación</x:v>
      </x:c>
      <x:c r="K5" s="324" t="str">
        <x:v>102. Celis Montt, Andrés
Comisión de Futuro, Ciencia, Tecnología, Conocimiento e Innovación</x:v>
      </x:c>
      <x:c r="L5" s="324" t="str">
        <x:v>RESERVADO
EDECAN/AYUDANTE
de: Araya Zapata</x:v>
      </x:c>
      <x:c r="M5" s="324" t="str">
        <x:v>RESERVADO
EDECAN/AYUDANTE
de: Varela Sabando</x:v>
      </x:c>
      <x:c r="N5" s="324" t="str">
        <x:v>100. Manouchehri Lobos, Daniel
Presidente Comisión de Futuro, Ciencia, Tecnología, Conocimiento e Innovación</x:v>
      </x:c>
      <x:c r="O5" s="324" t="str">
        <x:v>98. Valenzuela Salazar, Daniel
Integrante de la Comisión de Defensa Nacional</x:v>
      </x:c>
      <x:c r="P5" s="324" t="str">
        <x:v>96. Sabat Guzmán, Omar
Integrante de la Comisión de Defensa Nacional</x:v>
      </x:c>
      <x:c r="Q5" s="324" t="str">
        <x:v>94. Marowski Cuevas, Hans
Integrante de la Comisión de Defensa Nacional</x:v>
      </x:c>
      <x:c r="R5" s="324" t="str">
        <x:v>92. Kast Sommerhoff, Tomás
Integrante de la Comisión de Defensa Nacional</x:v>
      </x:c>
      <x:c r="S5" s="324" t="str">
        <x:v>90. Brito Hasbún, Jorge
Integrante de la Comisión de Defensa Nacional</x:v>
      </x:c>
      <x:c r="T5" s="324" t="str">
        <x:v>91. Cuadrado Prats, Carlos
Integrante de la Comisión de Defensa Nacional</x:v>
      </x:c>
      <x:c r="U5" s="324" t="str">
        <x:v>93. Leiva Carvajal, Raúl
Integrante de la Comisión de Defensa Nacional</x:v>
      </x:c>
      <x:c r="V5" s="324" t="str">
        <x:v>95. Olivares Avendaño, Javier
Integrante de la Comisión de Defensa Nacional</x:v>
      </x:c>
      <x:c r="W5" s="324" t="str">
        <x:v>97. Sánchez Ossa, Luis
Integrante de la Comisión de Defensa Nacional</x:v>
      </x:c>
      <x:c r="X5" s="324" t="str">
        <x:v>99. Zamora Soto, Sebastián
Integrante de la Comisión de Defensa Nacional</x:v>
      </x:c>
      <x:c r="Y5" s="324" t="str">
        <x:v>101. Briones Moller, Patricio
Diputado Distrito 20</x:v>
      </x:c>
      <x:c r="Z5" s="324" t="str">
        <x:v>RESERVADO
EDECAN/AYUDANTE
de: Rodríguez González</x:v>
      </x:c>
      <x:c r="AA5" s="324" t="str">
        <x:v>RESERVADO
EDECAN/AYUDANTE
de: Cerna Lozano</x:v>
      </x:c>
      <x:c r="AB5" s="324" t="str">
        <x:v>103. Martínez Ramírez, Cristóbal
Comisión de Futuro, Ciencia, Tecnología, Conocimiento e Innovación</x:v>
      </x:c>
      <x:c r="AC5" s="324" t="str">
        <x:v>105. Neira Martínez, Cristian
Comisión de Futuro, Ciencia, Tecnología, Conocimiento e Innovación</x:v>
      </x:c>
      <x:c r="AD5" s="324" t="str">
        <x:v>108. Serrano Salazar, Daniela
Comisión de Futuro, Ciencia, Tecnología, Conocimiento e Innovación</x:v>
      </x:c>
      <x:c r="AE5" s="324" t="str">
        <x:v>110. Winter Etcheberry, Gonzalo
Comisión de Futuro, Ciencia, Tecnología, Conocimiento e Innovación</x:v>
      </x:c>
      <x:c r="AF5" s="324" t="str">
        <x:v>112. Arroyo Muñoz, Roberto
Diputado Distrito 20</x:v>
      </x:c>
      <x:c r="AG5" s="324" t="str">
        <x:v>114. Charpentier Rajcevich, Paz
Diputado Distrito 20</x:v>
      </x:c>
      <x:c r="AH5" s="324" t="str">
        <x:v>116. Ortíz Vera, Álvaro
Diputado Distrito 20</x:v>
      </x:c>
      <x:c r="AI5" s="324" t="str">
        <x:v>118. Rivas Villalobos, José
Diputado Distrito 20</x:v>
      </x:c>
      <x:c r="AJ5" s="324" t="str">
        <x:v>120. Pérez Olea, Joanna
Diputado Distrito 21</x:v>
      </x:c>
      <x:c r="AK5" s="324" t="str">
        <x:v>123. Weisse Novoa, Flor
Diputado Distrito 21</x:v>
      </x:c>
      <x:c r="AL5" s="324" t="str">
        <x:v>124. Torres Espinosa, Patricio
Subsecretario de Relaciones Exteriores</x:v>
      </x:c>
      <x:c r="AM5" s="324" t="str">
        <x:v>125. Álvarez Aguirre, Rodrigo
Subsecretario de Defensa</x:v>
      </x:c>
    </x:row>
    <x:row r="6">
      <x:c r="A6" s="323" t="str">
        <x:v>D</x:v>
      </x:c>
      <x:c r="B6" s="324" t="str"/>
      <x:c r="C6" s="324" t="str"/>
      <x:c r="D6" s="324" t="str"/>
      <x:c r="E6" s="324" t="str">
        <x:v>163. Cornejo, Eugenio
Presidente Mutual de Seguros de Chile</x:v>
      </x:c>
      <x:c r="F6" s="324" t="str">
        <x:v>161. Jeldes, Siria
Presidenta COOPEUCH</x:v>
      </x:c>
      <x:c r="G6" s="324" t="str">
        <x:v>159. Leiva Larrañaga, Marcela Paz
</x:v>
      </x:c>
      <x:c r="H6" s="324" t="str">
        <x:v>157. Irarrázabal Alfonso, Alejandro
Jefe Asesor Presidencial</x:v>
      </x:c>
      <x:c r="I6" s="324" t="str">
        <x:v>155. Lira, Pablo
Jefe Gabinete Subsecretario de Defensa</x:v>
      </x:c>
      <x:c r="J6" s="324" t="str">
        <x:v>153. Coopman Corral, Javier
Jefe Gabinete Ministro de Defensa</x:v>
      </x:c>
      <x:c r="K6" s="324" t="str">
        <x:v>149. Ebensberger, Eduardo
Banco Chile</x:v>
      </x:c>
      <x:c r="L6" s="324" t="str">
        <x:v>146. Llodrá Vial, José Ignacio
Subdirector de Racionalización y Función Pública</x:v>
      </x:c>
      <x:c r="M6" s="324" t="str">
        <x:v>143. Fernández Ruiz, Ignacio
Directror General de Prochile</x:v>
      </x:c>
      <x:c r="N6" s="324" t="str">
        <x:v>141. Hentzschel, Fernando
Gerente de Capacidades Tecnológicas Consejo Directivo de Construcción Naval</x:v>
      </x:c>
      <x:c r="O6" s="324" t="str">
        <x:v>137. Browne Hurtado, Santiago
Gerente de Asuntos Estratégicos (s) de Corfo</x:v>
      </x:c>
      <x:c r="P6" s="324" t="str">
        <x:v>135. Mujica Castro, José Ignacio
Vicepresidente Corfo</x:v>
      </x:c>
      <x:c r="Q6" s="324" t="str">
        <x:v>131. Cacho Morán, Julio
Jefe del Estado Mayor de la Armada de Perú</x:v>
      </x:c>
      <x:c r="R6" s="324" t="str">
        <x:v>128. Franz Koehler, Karl
Subsecretario de Economía y Empresas de Menor Tamaño</x:v>
      </x:c>
      <x:c r="S6" s="324" t="str">
        <x:v>126. Bolívar Romero, Christian
Subsecretario de las Fuerzas Armadas</x:v>
      </x:c>
      <x:c r="T6" s="324" t="str">
        <x:v>127. Rodríguez Oyarzún, Juan Pablo
Subsecretario de Hacienda</x:v>
      </x:c>
      <x:c r="U6" s="324" t="str">
        <x:v>130. Araos Bralic, Rafael
Subsecretaria de Ciencia, Tecnología, Conocimiento e Innovación</x:v>
      </x:c>
      <x:c r="V6" s="324" t="str">
        <x:v>134. Ugarte Millán, Catalina
Jefe Gabinete Precidencial</x:v>
      </x:c>
      <x:c r="W6" s="324" t="str">
        <x:v>136. Zapata González, Elizabeth
Directora Desarrollo Tecnológico Corfo y Directora Ejecutiva Comité de Construcción Naval</x:v>
      </x:c>
      <x:c r="X6" s="324" t="str">
        <x:v>140. Coronado, Carla
Asesora Ministerio Consejo Directivo de Construcción Naval</x:v>
      </x:c>
      <x:c r="Y6" s="324" t="str">
        <x:v>142. Von Appen, Richard
Presidente Ultramar</x:v>
      </x:c>
      <x:c r="Z6" s="324" t="str">
        <x:v>145. Gómez, José Pablo
Dirección de Presupuesto</x:v>
      </x:c>
      <x:c r="AA6" s="324" t="str">
        <x:v>147. López Lara, Andrés
Director Instituto Antártico Chileno</x:v>
      </x:c>
      <x:c r="AB6" s="324" t="str">
        <x:v>152. Trautmann, Andrés
Banco Santander</x:v>
      </x:c>
      <x:c r="AC6" s="324" t="str">
        <x:v>154. Carvajal Madariaga, Bárbara
Jefa de Gabinete Subsecretario para las FF.AA.</x:v>
      </x:c>
      <x:c r="AD6" s="324" t="str">
        <x:v>156. De la Llera Martin, Juan Carlos
Rector Puc</x:v>
      </x:c>
      <x:c r="AE6" s="324" t="str">
        <x:v>158. Leiva Larrañaga, Constanza
T2 Rny</x:v>
      </x:c>
      <x:c r="AF6" s="324" t="str">
        <x:v>160. Pérez Cruz, Matias
Gerenete Perezcruz</x:v>
      </x:c>
      <x:c r="AG6" s="324" t="str">
        <x:v>162. Arriagada, Andrés
Presidente Caja Los Andes</x:v>
      </x:c>
      <x:c r="AH6" s="324" t="str"/>
      <x:c r="AI6" s="324" t="str"/>
      <x:c r="AJ6" s="324" t="str"/>
      <x:c r="AK6" s="324" t="str"/>
      <x:c r="AL6" s="324" t="str"/>
      <x:c r="AM6" s="324" t="str"/>
    </x:row>
    <x:row r="8">
      <x:c r="A8" s="321" t="str">
        <x:v>CRITERIO</x:v>
      </x:c>
      <x:c r="B8" s="321" t="str">
        <x:v>VALOR</x:v>
      </x:c>
    </x:row>
    <x:row r="9">
      <x:c r="A9" t="str">
        <x:v>Centro protocolar</x:v>
      </x:c>
      <x:c r="B9" t="str">
        <x:v>Asiento 18</x:v>
      </x:c>
    </x:row>
    <x:row r="10">
      <x:c r="A10" t="str">
        <x:v>Filas</x:v>
      </x:c>
      <x:c r="B10" t="str">
        <x:v>A, B, C y D</x:v>
      </x:c>
    </x:row>
    <x:row r="11">
      <x:c r="A11" t="str">
        <x:v>Reservas</x:v>
      </x:c>
      <x:c r="B11" t="str">
        <x:v>Edecan/Ayudante inmediatamente atras de la autoridad</x:v>
      </x:c>
    </x:row>
  </x:sheetData>
  <x:pageMargins left="0.7" right="0.7" top="0.75" bottom="0.75" header="0.3" footer="0.3"/>
</x:worksheet>
</file>